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ieseArbeitsmappe" defaultThemeVersion="124226"/>
  <mc:AlternateContent xmlns:mc="http://schemas.openxmlformats.org/markup-compatibility/2006">
    <mc:Choice Requires="x15">
      <x15ac:absPath xmlns:x15ac="http://schemas.microsoft.com/office/spreadsheetml/2010/11/ac" url="C:\HABERFELLNER\HR INTERIM &amp; FREELANCING\10 UNTERLAGEN\15 Vorlagen Templates für KMU\01 Zeiterfassung\"/>
    </mc:Choice>
  </mc:AlternateContent>
  <xr:revisionPtr revIDLastSave="0" documentId="13_ncr:1_{98461462-FD8F-4E75-8E55-E9BE843A1D03}" xr6:coauthVersionLast="47" xr6:coauthVersionMax="47" xr10:uidLastSave="{00000000-0000-0000-0000-000000000000}"/>
  <bookViews>
    <workbookView xWindow="-120" yWindow="-120" windowWidth="29040" windowHeight="15840" tabRatio="676" xr2:uid="{00000000-000D-0000-FFFF-FFFF00000000}"/>
  </bookViews>
  <sheets>
    <sheet name="Anleitung" sheetId="56" r:id="rId1"/>
    <sheet name="Grundeinstellung" sheetId="15" r:id="rId2"/>
    <sheet name="Jänner" sheetId="51" r:id="rId3"/>
    <sheet name="Februar" sheetId="52" r:id="rId4"/>
    <sheet name="März" sheetId="53" r:id="rId5"/>
    <sheet name="April" sheetId="54" r:id="rId6"/>
    <sheet name="Mai" sheetId="55" r:id="rId7"/>
    <sheet name="Juni" sheetId="44" r:id="rId8"/>
    <sheet name="Juli" sheetId="45" r:id="rId9"/>
    <sheet name="August" sheetId="46" r:id="rId10"/>
    <sheet name="September" sheetId="47" r:id="rId11"/>
    <sheet name="Oktober" sheetId="48" r:id="rId12"/>
    <sheet name="November" sheetId="49" r:id="rId13"/>
    <sheet name="Dezember" sheetId="50" r:id="rId14"/>
  </sheets>
  <definedNames>
    <definedName name="_xlnm.Print_Area" localSheetId="5">April!$A$1:$R$51</definedName>
    <definedName name="_xlnm.Print_Area" localSheetId="9">August!$A$1:$R$51</definedName>
    <definedName name="_xlnm.Print_Area" localSheetId="13">Dezember!$A$1:$R$51</definedName>
    <definedName name="_xlnm.Print_Area" localSheetId="3">Februar!$A$1:$R$51</definedName>
    <definedName name="_xlnm.Print_Area" localSheetId="2">Jänner!$A$1:$R$51</definedName>
    <definedName name="_xlnm.Print_Area" localSheetId="8">Juli!$A$1:$R$51</definedName>
    <definedName name="_xlnm.Print_Area" localSheetId="7">Juni!$A$1:$R$51</definedName>
    <definedName name="_xlnm.Print_Area" localSheetId="6">Mai!$A$1:$R$51</definedName>
    <definedName name="_xlnm.Print_Area" localSheetId="4">März!$A$1:$R$51</definedName>
    <definedName name="_xlnm.Print_Area" localSheetId="12">November!$A$1:$R$51</definedName>
    <definedName name="_xlnm.Print_Area" localSheetId="11">Oktober!$A$1:$R$51</definedName>
    <definedName name="_xlnm.Print_Area" localSheetId="10">September!$A$1:$R$51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51" l="1"/>
  <c r="D12" i="51"/>
  <c r="E7" i="51"/>
  <c r="A6" i="53"/>
  <c r="G8" i="15"/>
  <c r="C26" i="15"/>
  <c r="H1" i="51" l="1"/>
  <c r="C50" i="50" l="1"/>
  <c r="C50" i="49"/>
  <c r="C50" i="48"/>
  <c r="C50" i="47"/>
  <c r="C50" i="46"/>
  <c r="C50" i="45"/>
  <c r="C50" i="44"/>
  <c r="C50" i="55"/>
  <c r="C49" i="54"/>
  <c r="C50" i="53"/>
  <c r="C49" i="52"/>
  <c r="C50" i="51"/>
  <c r="F6" i="49" l="1"/>
  <c r="E6" i="49"/>
  <c r="H6" i="49"/>
  <c r="G6" i="49"/>
  <c r="O6" i="49"/>
  <c r="D6" i="49"/>
  <c r="A7" i="51"/>
  <c r="G9" i="15"/>
  <c r="G7" i="15"/>
  <c r="G11" i="15"/>
  <c r="G10" i="15"/>
  <c r="D11" i="51"/>
  <c r="O11" i="51"/>
  <c r="F11" i="51"/>
  <c r="E11" i="51"/>
  <c r="H11" i="51"/>
  <c r="G11" i="51"/>
  <c r="O6" i="51"/>
  <c r="F6" i="51"/>
  <c r="E6" i="51"/>
  <c r="H6" i="51"/>
  <c r="G6" i="51"/>
  <c r="P39" i="49"/>
  <c r="F13" i="50"/>
  <c r="E13" i="50"/>
  <c r="H13" i="50"/>
  <c r="G13" i="50"/>
  <c r="O13" i="50"/>
  <c r="F30" i="50"/>
  <c r="E30" i="50"/>
  <c r="H30" i="50"/>
  <c r="G30" i="50"/>
  <c r="O30" i="50"/>
  <c r="F31" i="50"/>
  <c r="E31" i="50"/>
  <c r="H31" i="50"/>
  <c r="G31" i="50"/>
  <c r="O31" i="50"/>
  <c r="P39" i="50"/>
  <c r="P39" i="48"/>
  <c r="P39" i="47"/>
  <c r="P39" i="46"/>
  <c r="P39" i="45"/>
  <c r="P39" i="44"/>
  <c r="F6" i="55"/>
  <c r="E6" i="55"/>
  <c r="H6" i="55"/>
  <c r="G6" i="55"/>
  <c r="O6" i="55"/>
  <c r="P39" i="55"/>
  <c r="P38" i="54"/>
  <c r="P39" i="53"/>
  <c r="P38" i="52"/>
  <c r="P39" i="51"/>
  <c r="P41" i="51"/>
  <c r="A22" i="15"/>
  <c r="C45" i="48"/>
  <c r="C45" i="49"/>
  <c r="C46" i="51"/>
  <c r="I26" i="15" s="1"/>
  <c r="J26" i="15" s="1"/>
  <c r="C27" i="15" s="1"/>
  <c r="C45" i="52"/>
  <c r="I27" i="15" s="1"/>
  <c r="C37" i="54"/>
  <c r="C48" i="55"/>
  <c r="C47" i="55"/>
  <c r="C46" i="55"/>
  <c r="I30" i="15" s="1"/>
  <c r="C45" i="55"/>
  <c r="T38" i="55"/>
  <c r="S38" i="55" s="1"/>
  <c r="T37" i="55"/>
  <c r="S37" i="55" s="1"/>
  <c r="T36" i="55"/>
  <c r="T35" i="55"/>
  <c r="T34" i="55"/>
  <c r="T33" i="55"/>
  <c r="T32" i="55"/>
  <c r="T31" i="55"/>
  <c r="T30" i="55"/>
  <c r="T29" i="55"/>
  <c r="T28" i="55"/>
  <c r="T27" i="55"/>
  <c r="T26" i="55"/>
  <c r="T25" i="55"/>
  <c r="T24" i="55"/>
  <c r="T23" i="55"/>
  <c r="T22" i="55"/>
  <c r="T21" i="55"/>
  <c r="T20" i="55"/>
  <c r="T19" i="55"/>
  <c r="T18" i="55"/>
  <c r="T17" i="55"/>
  <c r="T16" i="55"/>
  <c r="T15" i="55"/>
  <c r="T14" i="55"/>
  <c r="T13" i="55"/>
  <c r="T12" i="55"/>
  <c r="T11" i="55"/>
  <c r="T10" i="55"/>
  <c r="T9" i="55"/>
  <c r="T8" i="55"/>
  <c r="T7" i="55"/>
  <c r="T6" i="55"/>
  <c r="H1" i="55"/>
  <c r="C47" i="54"/>
  <c r="C46" i="54"/>
  <c r="C45" i="54"/>
  <c r="I29" i="15" s="1"/>
  <c r="C44" i="54"/>
  <c r="T37" i="54"/>
  <c r="S37" i="54" s="1"/>
  <c r="T36" i="54"/>
  <c r="S36" i="54" s="1"/>
  <c r="T35" i="54"/>
  <c r="T34" i="54"/>
  <c r="T33" i="54"/>
  <c r="T32" i="54"/>
  <c r="T31" i="54"/>
  <c r="T30" i="54"/>
  <c r="T29" i="54"/>
  <c r="T28" i="54"/>
  <c r="T27" i="54"/>
  <c r="T26" i="54"/>
  <c r="T25" i="54"/>
  <c r="T24" i="54"/>
  <c r="T23" i="54"/>
  <c r="T22" i="54"/>
  <c r="T21" i="54"/>
  <c r="T20" i="54"/>
  <c r="T19" i="54"/>
  <c r="T18" i="54"/>
  <c r="T17" i="54"/>
  <c r="T16" i="54"/>
  <c r="T15" i="54"/>
  <c r="T14" i="54"/>
  <c r="T13" i="54"/>
  <c r="T12" i="54"/>
  <c r="T11" i="54"/>
  <c r="T10" i="54"/>
  <c r="T9" i="54"/>
  <c r="T8" i="54"/>
  <c r="T7" i="54"/>
  <c r="T6" i="54"/>
  <c r="H1" i="54"/>
  <c r="C48" i="53"/>
  <c r="C47" i="53"/>
  <c r="C46" i="53"/>
  <c r="I28" i="15"/>
  <c r="C45" i="53"/>
  <c r="T38" i="53"/>
  <c r="S38" i="53" s="1"/>
  <c r="T37" i="53"/>
  <c r="S37" i="53" s="1"/>
  <c r="T36" i="53"/>
  <c r="T35" i="53"/>
  <c r="T34" i="53"/>
  <c r="T33" i="53"/>
  <c r="T32" i="53"/>
  <c r="T31" i="53"/>
  <c r="T30" i="53"/>
  <c r="T29" i="53"/>
  <c r="T28" i="53"/>
  <c r="T27" i="53"/>
  <c r="T26" i="53"/>
  <c r="T25" i="53"/>
  <c r="T24" i="53"/>
  <c r="T23" i="53"/>
  <c r="T22" i="53"/>
  <c r="T21" i="53"/>
  <c r="T20" i="53"/>
  <c r="T19" i="53"/>
  <c r="T18" i="53"/>
  <c r="T17" i="53"/>
  <c r="T16" i="53"/>
  <c r="T15" i="53"/>
  <c r="T14" i="53"/>
  <c r="T13" i="53"/>
  <c r="T12" i="53"/>
  <c r="T11" i="53"/>
  <c r="T10" i="53"/>
  <c r="T9" i="53"/>
  <c r="T8" i="53"/>
  <c r="T7" i="53"/>
  <c r="T6" i="53"/>
  <c r="H1" i="53"/>
  <c r="C47" i="52"/>
  <c r="C46" i="52"/>
  <c r="C44" i="52"/>
  <c r="T37" i="52"/>
  <c r="S37" i="52" s="1"/>
  <c r="T36" i="52"/>
  <c r="S36" i="52" s="1"/>
  <c r="T35" i="52"/>
  <c r="S35" i="52" s="1"/>
  <c r="K35" i="52"/>
  <c r="L35" i="52" s="1"/>
  <c r="T34" i="52"/>
  <c r="T33" i="52"/>
  <c r="T32" i="52"/>
  <c r="T31" i="52"/>
  <c r="T30" i="52"/>
  <c r="T29" i="52"/>
  <c r="T28" i="52"/>
  <c r="T27" i="52"/>
  <c r="T26" i="52"/>
  <c r="T25" i="52"/>
  <c r="T24" i="52"/>
  <c r="T23" i="52"/>
  <c r="T22" i="52"/>
  <c r="T21" i="52"/>
  <c r="T20" i="52"/>
  <c r="T19" i="52"/>
  <c r="T18" i="52"/>
  <c r="T17" i="52"/>
  <c r="T16" i="52"/>
  <c r="T15" i="52"/>
  <c r="T14" i="52"/>
  <c r="T13" i="52"/>
  <c r="T12" i="52"/>
  <c r="T11" i="52"/>
  <c r="T10" i="52"/>
  <c r="T9" i="52"/>
  <c r="T8" i="52"/>
  <c r="T7" i="52"/>
  <c r="T6" i="52"/>
  <c r="H1" i="52"/>
  <c r="C48" i="51"/>
  <c r="C47" i="51"/>
  <c r="C45" i="51"/>
  <c r="T38" i="51"/>
  <c r="S38" i="51" s="1"/>
  <c r="T37" i="51"/>
  <c r="S37" i="51" s="1"/>
  <c r="T36" i="51"/>
  <c r="T35" i="51"/>
  <c r="T34" i="51"/>
  <c r="T33" i="51"/>
  <c r="T32" i="51"/>
  <c r="T31" i="51"/>
  <c r="T30" i="51"/>
  <c r="T29" i="51"/>
  <c r="T28" i="51"/>
  <c r="T27" i="51"/>
  <c r="T26" i="51"/>
  <c r="T25" i="51"/>
  <c r="T24" i="51"/>
  <c r="T23" i="51"/>
  <c r="T22" i="51"/>
  <c r="T21" i="51"/>
  <c r="T20" i="51"/>
  <c r="T19" i="51"/>
  <c r="T18" i="51"/>
  <c r="T17" i="51"/>
  <c r="T16" i="51"/>
  <c r="T15" i="51"/>
  <c r="T14" i="51"/>
  <c r="T13" i="51"/>
  <c r="T12" i="51"/>
  <c r="T11" i="51"/>
  <c r="T10" i="51"/>
  <c r="T9" i="51"/>
  <c r="T8" i="51"/>
  <c r="T7" i="51"/>
  <c r="T6" i="51"/>
  <c r="S6" i="51" s="1"/>
  <c r="B6" i="51"/>
  <c r="A3" i="51"/>
  <c r="D31" i="50"/>
  <c r="D30" i="50"/>
  <c r="D13" i="50"/>
  <c r="K36" i="49"/>
  <c r="L36" i="49" s="1"/>
  <c r="K36" i="47"/>
  <c r="L36" i="47"/>
  <c r="K36" i="44"/>
  <c r="L36" i="44" s="1"/>
  <c r="T36" i="50"/>
  <c r="T35" i="50"/>
  <c r="T34" i="50"/>
  <c r="T33" i="50"/>
  <c r="T32" i="50"/>
  <c r="T31" i="50"/>
  <c r="T30" i="50"/>
  <c r="T29" i="50"/>
  <c r="T28" i="50"/>
  <c r="T27" i="50"/>
  <c r="T26" i="50"/>
  <c r="T25" i="50"/>
  <c r="T24" i="50"/>
  <c r="T23" i="50"/>
  <c r="T22" i="50"/>
  <c r="T21" i="50"/>
  <c r="T20" i="50"/>
  <c r="T19" i="50"/>
  <c r="T18" i="50"/>
  <c r="T17" i="50"/>
  <c r="T16" i="50"/>
  <c r="T15" i="50"/>
  <c r="T14" i="50"/>
  <c r="T13" i="50"/>
  <c r="T12" i="50"/>
  <c r="T11" i="50"/>
  <c r="T10" i="50"/>
  <c r="T9" i="50"/>
  <c r="T8" i="50"/>
  <c r="T7" i="50"/>
  <c r="T6" i="50"/>
  <c r="T37" i="49"/>
  <c r="S37" i="49" s="1"/>
  <c r="T36" i="49"/>
  <c r="S36" i="49" s="1"/>
  <c r="T35" i="49"/>
  <c r="T34" i="49"/>
  <c r="T33" i="49"/>
  <c r="T32" i="49"/>
  <c r="T31" i="49"/>
  <c r="T30" i="49"/>
  <c r="T29" i="49"/>
  <c r="T28" i="49"/>
  <c r="T27" i="49"/>
  <c r="T26" i="49"/>
  <c r="T25" i="49"/>
  <c r="T24" i="49"/>
  <c r="T23" i="49"/>
  <c r="T22" i="49"/>
  <c r="T21" i="49"/>
  <c r="T20" i="49"/>
  <c r="T19" i="49"/>
  <c r="T18" i="49"/>
  <c r="T17" i="49"/>
  <c r="T16" i="49"/>
  <c r="T15" i="49"/>
  <c r="T14" i="49"/>
  <c r="T13" i="49"/>
  <c r="T12" i="49"/>
  <c r="T11" i="49"/>
  <c r="T10" i="49"/>
  <c r="T9" i="49"/>
  <c r="T8" i="49"/>
  <c r="T7" i="49"/>
  <c r="T6" i="49"/>
  <c r="T36" i="48"/>
  <c r="T35" i="48"/>
  <c r="T34" i="48"/>
  <c r="T33" i="48"/>
  <c r="T32" i="48"/>
  <c r="T31" i="48"/>
  <c r="T30" i="48"/>
  <c r="T29" i="48"/>
  <c r="T28" i="48"/>
  <c r="T27" i="48"/>
  <c r="T26" i="48"/>
  <c r="T25" i="48"/>
  <c r="T24" i="48"/>
  <c r="T23" i="48"/>
  <c r="T22" i="48"/>
  <c r="T21" i="48"/>
  <c r="T20" i="48"/>
  <c r="T19" i="48"/>
  <c r="T18" i="48"/>
  <c r="T17" i="48"/>
  <c r="T16" i="48"/>
  <c r="T15" i="48"/>
  <c r="T14" i="48"/>
  <c r="T13" i="48"/>
  <c r="T12" i="48"/>
  <c r="T11" i="48"/>
  <c r="T10" i="48"/>
  <c r="T9" i="48"/>
  <c r="T8" i="48"/>
  <c r="T7" i="48"/>
  <c r="T6" i="48"/>
  <c r="T35" i="47"/>
  <c r="T34" i="47"/>
  <c r="T33" i="47"/>
  <c r="T32" i="47"/>
  <c r="T31" i="47"/>
  <c r="T30" i="47"/>
  <c r="T29" i="47"/>
  <c r="T28" i="47"/>
  <c r="T27" i="47"/>
  <c r="T26" i="47"/>
  <c r="T25" i="47"/>
  <c r="T24" i="47"/>
  <c r="T23" i="47"/>
  <c r="T22" i="47"/>
  <c r="T21" i="47"/>
  <c r="T20" i="47"/>
  <c r="T19" i="47"/>
  <c r="T18" i="47"/>
  <c r="T17" i="47"/>
  <c r="T16" i="47"/>
  <c r="T15" i="47"/>
  <c r="T14" i="47"/>
  <c r="T13" i="47"/>
  <c r="T12" i="47"/>
  <c r="T11" i="47"/>
  <c r="T10" i="47"/>
  <c r="T9" i="47"/>
  <c r="T8" i="47"/>
  <c r="T7" i="47"/>
  <c r="T6" i="47"/>
  <c r="T38" i="46"/>
  <c r="S38" i="46" s="1"/>
  <c r="T37" i="46"/>
  <c r="S37" i="46" s="1"/>
  <c r="T36" i="46"/>
  <c r="T35" i="46"/>
  <c r="T34" i="46"/>
  <c r="T33" i="46"/>
  <c r="T32" i="46"/>
  <c r="T31" i="46"/>
  <c r="T30" i="46"/>
  <c r="T29" i="46"/>
  <c r="T28" i="46"/>
  <c r="T27" i="46"/>
  <c r="T26" i="46"/>
  <c r="T25" i="46"/>
  <c r="T24" i="46"/>
  <c r="T23" i="46"/>
  <c r="T22" i="46"/>
  <c r="T21" i="46"/>
  <c r="T20" i="46"/>
  <c r="T19" i="46"/>
  <c r="T18" i="46"/>
  <c r="T17" i="46"/>
  <c r="T16" i="46"/>
  <c r="T15" i="46"/>
  <c r="T14" i="46"/>
  <c r="T13" i="46"/>
  <c r="T12" i="46"/>
  <c r="T11" i="46"/>
  <c r="T10" i="46"/>
  <c r="T9" i="46"/>
  <c r="T8" i="46"/>
  <c r="T7" i="46"/>
  <c r="T6" i="46"/>
  <c r="T37" i="45"/>
  <c r="S37" i="45" s="1"/>
  <c r="T36" i="45"/>
  <c r="T35" i="45"/>
  <c r="T34" i="45"/>
  <c r="T33" i="45"/>
  <c r="T32" i="45"/>
  <c r="T31" i="45"/>
  <c r="T30" i="45"/>
  <c r="T29" i="45"/>
  <c r="T28" i="45"/>
  <c r="T27" i="45"/>
  <c r="T26" i="45"/>
  <c r="T25" i="45"/>
  <c r="T24" i="45"/>
  <c r="T23" i="45"/>
  <c r="T22" i="45"/>
  <c r="T21" i="45"/>
  <c r="T20" i="45"/>
  <c r="T19" i="45"/>
  <c r="T18" i="45"/>
  <c r="T17" i="45"/>
  <c r="T16" i="45"/>
  <c r="T15" i="45"/>
  <c r="T14" i="45"/>
  <c r="T13" i="45"/>
  <c r="T12" i="45"/>
  <c r="T11" i="45"/>
  <c r="T10" i="45"/>
  <c r="T9" i="45"/>
  <c r="T8" i="45"/>
  <c r="T7" i="45"/>
  <c r="T6" i="45"/>
  <c r="T38" i="44"/>
  <c r="S38" i="44" s="1"/>
  <c r="T37" i="44"/>
  <c r="S37" i="44" s="1"/>
  <c r="T36" i="44"/>
  <c r="S36" i="44" s="1"/>
  <c r="T35" i="44"/>
  <c r="T34" i="44"/>
  <c r="T33" i="44"/>
  <c r="T32" i="44"/>
  <c r="T31" i="44"/>
  <c r="T30" i="44"/>
  <c r="T29" i="44"/>
  <c r="T28" i="44"/>
  <c r="T27" i="44"/>
  <c r="T26" i="44"/>
  <c r="T25" i="44"/>
  <c r="T24" i="44"/>
  <c r="T23" i="44"/>
  <c r="T22" i="44"/>
  <c r="T21" i="44"/>
  <c r="T20" i="44"/>
  <c r="T19" i="44"/>
  <c r="T18" i="44"/>
  <c r="T17" i="44"/>
  <c r="T16" i="44"/>
  <c r="T15" i="44"/>
  <c r="T14" i="44"/>
  <c r="T13" i="44"/>
  <c r="T12" i="44"/>
  <c r="T11" i="44"/>
  <c r="T10" i="44"/>
  <c r="T9" i="44"/>
  <c r="T8" i="44"/>
  <c r="T7" i="44"/>
  <c r="T6" i="44"/>
  <c r="C48" i="50"/>
  <c r="C47" i="50"/>
  <c r="C46" i="50"/>
  <c r="I37" i="15"/>
  <c r="C45" i="50"/>
  <c r="H1" i="50"/>
  <c r="C48" i="49"/>
  <c r="C47" i="49"/>
  <c r="C46" i="49"/>
  <c r="I36" i="15" s="1"/>
  <c r="H1" i="49"/>
  <c r="C48" i="48"/>
  <c r="C47" i="48"/>
  <c r="C46" i="48"/>
  <c r="I35" i="15" s="1"/>
  <c r="H1" i="48"/>
  <c r="C48" i="47"/>
  <c r="C47" i="47"/>
  <c r="C46" i="47"/>
  <c r="I34" i="15"/>
  <c r="C45" i="47"/>
  <c r="H1" i="47"/>
  <c r="C48" i="46"/>
  <c r="C47" i="46"/>
  <c r="C46" i="46"/>
  <c r="I33" i="15" s="1"/>
  <c r="C45" i="46"/>
  <c r="H1" i="46"/>
  <c r="C48" i="45"/>
  <c r="C47" i="45"/>
  <c r="C46" i="45"/>
  <c r="I32" i="15" s="1"/>
  <c r="C45" i="45"/>
  <c r="H1" i="45"/>
  <c r="C48" i="44"/>
  <c r="C47" i="44"/>
  <c r="C46" i="44"/>
  <c r="I31" i="15" s="1"/>
  <c r="C45" i="44"/>
  <c r="H1" i="44"/>
  <c r="D6" i="51"/>
  <c r="D6" i="55"/>
  <c r="K11" i="51" l="1"/>
  <c r="J11" i="51" s="1"/>
  <c r="L11" i="51" s="1"/>
  <c r="K6" i="51"/>
  <c r="J6" i="51" s="1"/>
  <c r="L6" i="51" s="1"/>
  <c r="G13" i="15"/>
  <c r="H13" i="15" s="1"/>
  <c r="K31" i="50"/>
  <c r="J31" i="50" s="1"/>
  <c r="L31" i="50" s="1"/>
  <c r="K30" i="50"/>
  <c r="J30" i="50" s="1"/>
  <c r="L30" i="50" s="1"/>
  <c r="K13" i="50"/>
  <c r="J13" i="50" s="1"/>
  <c r="L13" i="50" s="1"/>
  <c r="I11" i="51"/>
  <c r="M11" i="51" s="1"/>
  <c r="N11" i="51" s="1"/>
  <c r="P11" i="51" s="1"/>
  <c r="J27" i="15"/>
  <c r="C49" i="51"/>
  <c r="K6" i="55"/>
  <c r="J6" i="55" s="1"/>
  <c r="L6" i="55" s="1"/>
  <c r="I6" i="55"/>
  <c r="M6" i="55" s="1"/>
  <c r="N6" i="55" s="1"/>
  <c r="I6" i="49"/>
  <c r="M6" i="49" s="1"/>
  <c r="N6" i="49" s="1"/>
  <c r="P6" i="49" s="1"/>
  <c r="K6" i="49"/>
  <c r="J6" i="49" s="1"/>
  <c r="L6" i="49" s="1"/>
  <c r="I30" i="50"/>
  <c r="M30" i="50" s="1"/>
  <c r="N30" i="50" s="1"/>
  <c r="P30" i="50" s="1"/>
  <c r="I31" i="50"/>
  <c r="M31" i="50" s="1"/>
  <c r="N31" i="50" s="1"/>
  <c r="P31" i="50" s="1"/>
  <c r="A8" i="51"/>
  <c r="S8" i="51" s="1"/>
  <c r="B7" i="51"/>
  <c r="S7" i="51"/>
  <c r="I13" i="50"/>
  <c r="M13" i="50" s="1"/>
  <c r="N13" i="50" s="1"/>
  <c r="P13" i="50" s="1"/>
  <c r="I6" i="51"/>
  <c r="M6" i="51" s="1"/>
  <c r="N6" i="51" s="1"/>
  <c r="P6" i="51" s="1"/>
  <c r="I13" i="15" l="1"/>
  <c r="C28" i="15"/>
  <c r="J28" i="15" s="1"/>
  <c r="C48" i="52"/>
  <c r="O7" i="51"/>
  <c r="F7" i="51"/>
  <c r="D7" i="51"/>
  <c r="H7" i="51"/>
  <c r="G7" i="51"/>
  <c r="A9" i="51"/>
  <c r="B8" i="51"/>
  <c r="P6" i="55"/>
  <c r="C29" i="15" l="1"/>
  <c r="J29" i="15" s="1"/>
  <c r="C30" i="15" s="1"/>
  <c r="J30" i="15" s="1"/>
  <c r="C31" i="15" s="1"/>
  <c r="C49" i="53"/>
  <c r="K7" i="51"/>
  <c r="J7" i="51" s="1"/>
  <c r="L7" i="51" s="1"/>
  <c r="G8" i="51"/>
  <c r="O8" i="51"/>
  <c r="D8" i="51"/>
  <c r="F8" i="51"/>
  <c r="E8" i="51"/>
  <c r="H8" i="51"/>
  <c r="A10" i="51"/>
  <c r="B9" i="51"/>
  <c r="S9" i="51"/>
  <c r="I7" i="51"/>
  <c r="M7" i="51" s="1"/>
  <c r="N7" i="51" s="1"/>
  <c r="C48" i="54" l="1"/>
  <c r="C49" i="55"/>
  <c r="J31" i="15"/>
  <c r="C32" i="15" s="1"/>
  <c r="A11" i="51"/>
  <c r="B10" i="51"/>
  <c r="S10" i="51"/>
  <c r="I8" i="51"/>
  <c r="M8" i="51" s="1"/>
  <c r="N8" i="51" s="1"/>
  <c r="P8" i="51" s="1"/>
  <c r="P7" i="51"/>
  <c r="K8" i="51"/>
  <c r="J8" i="51" s="1"/>
  <c r="L8" i="51" s="1"/>
  <c r="D9" i="51"/>
  <c r="O9" i="51"/>
  <c r="K9" i="51" l="1"/>
  <c r="J9" i="51" s="1"/>
  <c r="L9" i="51" s="1"/>
  <c r="M9" i="51"/>
  <c r="N9" i="51" s="1"/>
  <c r="P9" i="51" s="1"/>
  <c r="J32" i="15"/>
  <c r="C33" i="15" s="1"/>
  <c r="C49" i="44"/>
  <c r="A12" i="51"/>
  <c r="B11" i="51"/>
  <c r="S11" i="51"/>
  <c r="O10" i="51"/>
  <c r="F10" i="51"/>
  <c r="E10" i="51"/>
  <c r="H10" i="51"/>
  <c r="D10" i="51"/>
  <c r="G10" i="51"/>
  <c r="I10" i="51" l="1"/>
  <c r="M10" i="51" s="1"/>
  <c r="N10" i="51" s="1"/>
  <c r="C49" i="45"/>
  <c r="J33" i="15"/>
  <c r="C34" i="15" s="1"/>
  <c r="K10" i="51"/>
  <c r="J10" i="51" s="1"/>
  <c r="L10" i="51" s="1"/>
  <c r="B12" i="51"/>
  <c r="F12" i="51" s="1"/>
  <c r="A13" i="51"/>
  <c r="S12" i="51"/>
  <c r="C49" i="46" l="1"/>
  <c r="J34" i="15"/>
  <c r="C35" i="15" s="1"/>
  <c r="E12" i="51"/>
  <c r="H12" i="51"/>
  <c r="G12" i="51"/>
  <c r="O12" i="51"/>
  <c r="P10" i="51"/>
  <c r="B13" i="51"/>
  <c r="A14" i="51"/>
  <c r="S13" i="51"/>
  <c r="C49" i="47" l="1"/>
  <c r="J35" i="15"/>
  <c r="C36" i="15" s="1"/>
  <c r="I12" i="51"/>
  <c r="M12" i="51" s="1"/>
  <c r="N12" i="51" s="1"/>
  <c r="B14" i="51"/>
  <c r="A15" i="51"/>
  <c r="S14" i="51"/>
  <c r="D13" i="51"/>
  <c r="O13" i="51"/>
  <c r="F13" i="51"/>
  <c r="E13" i="51"/>
  <c r="H13" i="51"/>
  <c r="G13" i="51"/>
  <c r="K12" i="51"/>
  <c r="J12" i="51" s="1"/>
  <c r="L12" i="51" s="1"/>
  <c r="K13" i="51" l="1"/>
  <c r="J13" i="51" s="1"/>
  <c r="L13" i="51" s="1"/>
  <c r="C49" i="48"/>
  <c r="J36" i="15"/>
  <c r="C37" i="15" s="1"/>
  <c r="P12" i="51"/>
  <c r="A16" i="51"/>
  <c r="B15" i="51"/>
  <c r="S15" i="51"/>
  <c r="I13" i="51"/>
  <c r="M13" i="51" s="1"/>
  <c r="N13" i="51" s="1"/>
  <c r="P13" i="51" s="1"/>
  <c r="E14" i="51"/>
  <c r="H14" i="51"/>
  <c r="G14" i="51"/>
  <c r="O14" i="51"/>
  <c r="F14" i="51"/>
  <c r="I14" i="51" l="1"/>
  <c r="M14" i="51" s="1"/>
  <c r="N14" i="51" s="1"/>
  <c r="P14" i="51" s="1"/>
  <c r="C49" i="49"/>
  <c r="J37" i="15"/>
  <c r="C49" i="50" s="1"/>
  <c r="K14" i="51"/>
  <c r="J14" i="51" s="1"/>
  <c r="L14" i="51" s="1"/>
  <c r="A17" i="51"/>
  <c r="B16" i="51"/>
  <c r="S16" i="51"/>
  <c r="O15" i="51"/>
  <c r="F15" i="51"/>
  <c r="E15" i="51"/>
  <c r="H15" i="51"/>
  <c r="D15" i="51"/>
  <c r="G15" i="51"/>
  <c r="K15" i="51" l="1"/>
  <c r="J15" i="51" s="1"/>
  <c r="L15" i="51" s="1"/>
  <c r="O16" i="51"/>
  <c r="D16" i="51"/>
  <c r="F16" i="51"/>
  <c r="E16" i="51"/>
  <c r="H16" i="51"/>
  <c r="G16" i="51"/>
  <c r="I15" i="51"/>
  <c r="M15" i="51" s="1"/>
  <c r="N15" i="51" s="1"/>
  <c r="P15" i="51" s="1"/>
  <c r="B17" i="51"/>
  <c r="A18" i="51"/>
  <c r="S17" i="51"/>
  <c r="I16" i="51" l="1"/>
  <c r="F17" i="51"/>
  <c r="D17" i="51"/>
  <c r="E17" i="51"/>
  <c r="H17" i="51"/>
  <c r="G17" i="51"/>
  <c r="O17" i="51"/>
  <c r="K16" i="51"/>
  <c r="J16" i="51" s="1"/>
  <c r="L16" i="51" s="1"/>
  <c r="M16" i="51"/>
  <c r="N16" i="51" s="1"/>
  <c r="P16" i="51" s="1"/>
  <c r="A19" i="51"/>
  <c r="B18" i="51"/>
  <c r="S18" i="51"/>
  <c r="I17" i="51" l="1"/>
  <c r="M17" i="51" s="1"/>
  <c r="N17" i="51" s="1"/>
  <c r="P17" i="51" s="1"/>
  <c r="K17" i="51"/>
  <c r="J17" i="51" s="1"/>
  <c r="L17" i="51" s="1"/>
  <c r="O18" i="51"/>
  <c r="F18" i="51"/>
  <c r="E18" i="51"/>
  <c r="H18" i="51"/>
  <c r="G18" i="51"/>
  <c r="D18" i="51"/>
  <c r="A20" i="51"/>
  <c r="B19" i="51"/>
  <c r="S19" i="51"/>
  <c r="I18" i="51" l="1"/>
  <c r="M18" i="51" s="1"/>
  <c r="N18" i="51" s="1"/>
  <c r="P18" i="51" s="1"/>
  <c r="K18" i="51"/>
  <c r="J18" i="51" s="1"/>
  <c r="L18" i="51" s="1"/>
  <c r="O19" i="51"/>
  <c r="F19" i="51"/>
  <c r="D19" i="51"/>
  <c r="E19" i="51"/>
  <c r="H19" i="51"/>
  <c r="G19" i="51"/>
  <c r="B20" i="51"/>
  <c r="A21" i="51"/>
  <c r="S20" i="51"/>
  <c r="I19" i="51" l="1"/>
  <c r="M19" i="51" s="1"/>
  <c r="N19" i="51" s="1"/>
  <c r="P19" i="51" s="1"/>
  <c r="B21" i="51"/>
  <c r="A22" i="51"/>
  <c r="S21" i="51"/>
  <c r="H20" i="51"/>
  <c r="G20" i="51"/>
  <c r="O20" i="51"/>
  <c r="D20" i="51"/>
  <c r="F20" i="51"/>
  <c r="E20" i="51"/>
  <c r="K19" i="51"/>
  <c r="J19" i="51" s="1"/>
  <c r="L19" i="51" s="1"/>
  <c r="D21" i="51" l="1"/>
  <c r="O21" i="51"/>
  <c r="F21" i="51"/>
  <c r="E21" i="51"/>
  <c r="H21" i="51"/>
  <c r="G21" i="51"/>
  <c r="B22" i="51"/>
  <c r="A23" i="51"/>
  <c r="S22" i="51"/>
  <c r="K20" i="51"/>
  <c r="J20" i="51" s="1"/>
  <c r="L20" i="51" s="1"/>
  <c r="I20" i="51"/>
  <c r="M20" i="51" s="1"/>
  <c r="N20" i="51" s="1"/>
  <c r="P20" i="51" s="1"/>
  <c r="A24" i="51" l="1"/>
  <c r="B23" i="51"/>
  <c r="S23" i="51"/>
  <c r="I21" i="51"/>
  <c r="M21" i="51" s="1"/>
  <c r="N21" i="51" s="1"/>
  <c r="P21" i="51" s="1"/>
  <c r="K21" i="51"/>
  <c r="J21" i="51" s="1"/>
  <c r="L21" i="51" s="1"/>
  <c r="G22" i="51"/>
  <c r="O22" i="51"/>
  <c r="F22" i="51"/>
  <c r="E22" i="51"/>
  <c r="H22" i="51"/>
  <c r="D22" i="51"/>
  <c r="A25" i="51" l="1"/>
  <c r="B24" i="51"/>
  <c r="S24" i="51"/>
  <c r="K22" i="51"/>
  <c r="J22" i="51" s="1"/>
  <c r="L22" i="51" s="1"/>
  <c r="I22" i="51"/>
  <c r="M22" i="51" s="1"/>
  <c r="N22" i="51" s="1"/>
  <c r="P22" i="51" s="1"/>
  <c r="F23" i="51"/>
  <c r="E23" i="51"/>
  <c r="H23" i="51"/>
  <c r="G23" i="51"/>
  <c r="D23" i="51"/>
  <c r="O23" i="51"/>
  <c r="I23" i="51" l="1"/>
  <c r="M23" i="51" s="1"/>
  <c r="N23" i="51" s="1"/>
  <c r="P23" i="51" s="1"/>
  <c r="F24" i="51"/>
  <c r="D24" i="51"/>
  <c r="E24" i="51"/>
  <c r="H24" i="51"/>
  <c r="G24" i="51"/>
  <c r="O24" i="51"/>
  <c r="K23" i="51"/>
  <c r="J23" i="51" s="1"/>
  <c r="L23" i="51" s="1"/>
  <c r="B25" i="51"/>
  <c r="A26" i="51"/>
  <c r="S25" i="51"/>
  <c r="K24" i="51" l="1"/>
  <c r="J24" i="51" s="1"/>
  <c r="L24" i="51" s="1"/>
  <c r="A27" i="51"/>
  <c r="B26" i="51"/>
  <c r="S26" i="51"/>
  <c r="H25" i="51"/>
  <c r="D25" i="51"/>
  <c r="G25" i="51"/>
  <c r="O25" i="51"/>
  <c r="F25" i="51"/>
  <c r="E25" i="51"/>
  <c r="I24" i="51"/>
  <c r="M24" i="51" s="1"/>
  <c r="N24" i="51" s="1"/>
  <c r="P24" i="51" s="1"/>
  <c r="A28" i="51" l="1"/>
  <c r="B27" i="51"/>
  <c r="S27" i="51"/>
  <c r="K25" i="51"/>
  <c r="J25" i="51" s="1"/>
  <c r="L25" i="51" s="1"/>
  <c r="I25" i="51"/>
  <c r="M25" i="51" s="1"/>
  <c r="N25" i="51" s="1"/>
  <c r="P25" i="51" s="1"/>
  <c r="D26" i="51"/>
  <c r="G26" i="51"/>
  <c r="O26" i="51"/>
  <c r="F26" i="51"/>
  <c r="E26" i="51"/>
  <c r="H26" i="51"/>
  <c r="I26" i="51" l="1"/>
  <c r="M26" i="51" s="1"/>
  <c r="N26" i="51" s="1"/>
  <c r="P26" i="51" s="1"/>
  <c r="K26" i="51"/>
  <c r="J26" i="51" s="1"/>
  <c r="L26" i="51" s="1"/>
  <c r="D27" i="51"/>
  <c r="O27" i="51"/>
  <c r="F27" i="51"/>
  <c r="E27" i="51"/>
  <c r="H27" i="51"/>
  <c r="G27" i="51"/>
  <c r="B28" i="51"/>
  <c r="A29" i="51"/>
  <c r="S28" i="51"/>
  <c r="B29" i="51" l="1"/>
  <c r="A30" i="51"/>
  <c r="S29" i="51"/>
  <c r="I27" i="51"/>
  <c r="M27" i="51" s="1"/>
  <c r="N27" i="51" s="1"/>
  <c r="P27" i="51" s="1"/>
  <c r="D28" i="51"/>
  <c r="F28" i="51"/>
  <c r="E28" i="51"/>
  <c r="H28" i="51"/>
  <c r="G28" i="51"/>
  <c r="O28" i="51"/>
  <c r="K27" i="51"/>
  <c r="J27" i="51" s="1"/>
  <c r="L27" i="51" s="1"/>
  <c r="I28" i="51" l="1"/>
  <c r="M28" i="51" s="1"/>
  <c r="N28" i="51" s="1"/>
  <c r="P28" i="51" s="1"/>
  <c r="K28" i="51"/>
  <c r="J28" i="51" s="1"/>
  <c r="L28" i="51" s="1"/>
  <c r="B30" i="51"/>
  <c r="A31" i="51"/>
  <c r="S30" i="51"/>
  <c r="D29" i="51"/>
  <c r="H29" i="51"/>
  <c r="G29" i="51"/>
  <c r="O29" i="51"/>
  <c r="F29" i="51"/>
  <c r="E29" i="51"/>
  <c r="I29" i="51" l="1"/>
  <c r="M29" i="51" s="1"/>
  <c r="N29" i="51" s="1"/>
  <c r="P29" i="51" s="1"/>
  <c r="A32" i="51"/>
  <c r="B31" i="51"/>
  <c r="S31" i="51"/>
  <c r="D30" i="51"/>
  <c r="O30" i="51"/>
  <c r="F30" i="51"/>
  <c r="E30" i="51"/>
  <c r="H30" i="51"/>
  <c r="G30" i="51"/>
  <c r="K29" i="51"/>
  <c r="J29" i="51" s="1"/>
  <c r="L29" i="51" s="1"/>
  <c r="K30" i="51" l="1"/>
  <c r="J30" i="51" s="1"/>
  <c r="L30" i="51" s="1"/>
  <c r="B32" i="51"/>
  <c r="A33" i="51"/>
  <c r="S32" i="51"/>
  <c r="I30" i="51"/>
  <c r="M30" i="51" s="1"/>
  <c r="N30" i="51" s="1"/>
  <c r="P30" i="51" s="1"/>
  <c r="D31" i="51"/>
  <c r="F31" i="51"/>
  <c r="E31" i="51"/>
  <c r="H31" i="51"/>
  <c r="G31" i="51"/>
  <c r="O31" i="51"/>
  <c r="I31" i="51" l="1"/>
  <c r="M31" i="51" s="1"/>
  <c r="N31" i="51" s="1"/>
  <c r="P31" i="51" s="1"/>
  <c r="K31" i="51"/>
  <c r="J31" i="51" s="1"/>
  <c r="L31" i="51" s="1"/>
  <c r="A34" i="51"/>
  <c r="B33" i="51"/>
  <c r="S33" i="51"/>
  <c r="D32" i="51"/>
  <c r="F32" i="51"/>
  <c r="E32" i="51"/>
  <c r="H32" i="51"/>
  <c r="G32" i="51"/>
  <c r="O32" i="51"/>
  <c r="K32" i="51" l="1"/>
  <c r="J32" i="51" s="1"/>
  <c r="L32" i="51" s="1"/>
  <c r="I32" i="51"/>
  <c r="M32" i="51" s="1"/>
  <c r="N32" i="51" s="1"/>
  <c r="P32" i="51" s="1"/>
  <c r="D33" i="51"/>
  <c r="H33" i="51"/>
  <c r="G33" i="51"/>
  <c r="O33" i="51"/>
  <c r="F33" i="51"/>
  <c r="E33" i="51"/>
  <c r="A35" i="51"/>
  <c r="B34" i="51"/>
  <c r="S34" i="51"/>
  <c r="I33" i="51" l="1"/>
  <c r="M33" i="51" s="1"/>
  <c r="N33" i="51" s="1"/>
  <c r="P33" i="51" s="1"/>
  <c r="D34" i="51"/>
  <c r="O34" i="51"/>
  <c r="F34" i="51"/>
  <c r="E34" i="51"/>
  <c r="H34" i="51"/>
  <c r="G34" i="51"/>
  <c r="K33" i="51"/>
  <c r="J33" i="51" s="1"/>
  <c r="L33" i="51" s="1"/>
  <c r="B35" i="51"/>
  <c r="A36" i="51"/>
  <c r="S35" i="51"/>
  <c r="I34" i="51" l="1"/>
  <c r="M34" i="51" s="1"/>
  <c r="N34" i="51" s="1"/>
  <c r="P34" i="51" s="1"/>
  <c r="D35" i="51"/>
  <c r="F35" i="51"/>
  <c r="E35" i="51"/>
  <c r="H35" i="51"/>
  <c r="G35" i="51"/>
  <c r="O35" i="51"/>
  <c r="K34" i="51"/>
  <c r="J34" i="51" s="1"/>
  <c r="L34" i="51" s="1"/>
  <c r="B36" i="51"/>
  <c r="A6" i="52"/>
  <c r="S36" i="51"/>
  <c r="I35" i="51" l="1"/>
  <c r="M35" i="51" s="1"/>
  <c r="N35" i="51" s="1"/>
  <c r="P35" i="51" s="1"/>
  <c r="A7" i="52"/>
  <c r="B6" i="52"/>
  <c r="A3" i="52"/>
  <c r="S6" i="52"/>
  <c r="D36" i="51"/>
  <c r="H36" i="51"/>
  <c r="G36" i="51"/>
  <c r="O36" i="51"/>
  <c r="O37" i="51" s="1"/>
  <c r="C38" i="51" s="1"/>
  <c r="E36" i="51"/>
  <c r="F36" i="51"/>
  <c r="K35" i="51"/>
  <c r="J35" i="51" s="1"/>
  <c r="L35" i="51" s="1"/>
  <c r="I36" i="51" l="1"/>
  <c r="M36" i="51" s="1"/>
  <c r="N36" i="51" s="1"/>
  <c r="K36" i="51"/>
  <c r="J36" i="51" s="1"/>
  <c r="L36" i="51" s="1"/>
  <c r="F6" i="52"/>
  <c r="E6" i="52"/>
  <c r="H6" i="52"/>
  <c r="G6" i="52"/>
  <c r="O6" i="52"/>
  <c r="D6" i="52"/>
  <c r="A8" i="52"/>
  <c r="B7" i="52"/>
  <c r="S7" i="52"/>
  <c r="E7" i="52" l="1"/>
  <c r="H7" i="52"/>
  <c r="G7" i="52"/>
  <c r="O7" i="52"/>
  <c r="F7" i="52"/>
  <c r="D7" i="52"/>
  <c r="A9" i="52"/>
  <c r="B8" i="52"/>
  <c r="S8" i="52"/>
  <c r="I6" i="52"/>
  <c r="M6" i="52" s="1"/>
  <c r="N6" i="52" s="1"/>
  <c r="P36" i="51"/>
  <c r="P37" i="51" s="1"/>
  <c r="P40" i="51" s="1"/>
  <c r="P43" i="51" s="1"/>
  <c r="P40" i="52" s="1"/>
  <c r="N37" i="51"/>
  <c r="K6" i="52"/>
  <c r="J6" i="52" s="1"/>
  <c r="L6" i="52" s="1"/>
  <c r="K7" i="52" l="1"/>
  <c r="J7" i="52" s="1"/>
  <c r="L7" i="52" s="1"/>
  <c r="I7" i="52"/>
  <c r="M7" i="52" s="1"/>
  <c r="N7" i="52" s="1"/>
  <c r="P7" i="52" s="1"/>
  <c r="H8" i="52"/>
  <c r="G8" i="52"/>
  <c r="O8" i="52"/>
  <c r="F8" i="52"/>
  <c r="E8" i="52"/>
  <c r="D8" i="52"/>
  <c r="A10" i="52"/>
  <c r="B9" i="52"/>
  <c r="S9" i="52"/>
  <c r="P6" i="52"/>
  <c r="G9" i="52" l="1"/>
  <c r="O9" i="52"/>
  <c r="F9" i="52"/>
  <c r="E9" i="52"/>
  <c r="H9" i="52"/>
  <c r="D9" i="52"/>
  <c r="K8" i="52"/>
  <c r="J8" i="52" s="1"/>
  <c r="L8" i="52" s="1"/>
  <c r="A11" i="52"/>
  <c r="B10" i="52"/>
  <c r="S10" i="52"/>
  <c r="I8" i="52"/>
  <c r="M8" i="52" s="1"/>
  <c r="N8" i="52" s="1"/>
  <c r="I9" i="52" l="1"/>
  <c r="M9" i="52" s="1"/>
  <c r="N9" i="52" s="1"/>
  <c r="P9" i="52" s="1"/>
  <c r="P8" i="52"/>
  <c r="K9" i="52"/>
  <c r="J9" i="52" s="1"/>
  <c r="L9" i="52" s="1"/>
  <c r="O10" i="52"/>
  <c r="F10" i="52"/>
  <c r="E10" i="52"/>
  <c r="H10" i="52"/>
  <c r="G10" i="52"/>
  <c r="D10" i="52"/>
  <c r="A12" i="52"/>
  <c r="B11" i="52"/>
  <c r="S11" i="52"/>
  <c r="K10" i="52" l="1"/>
  <c r="J10" i="52" s="1"/>
  <c r="L10" i="52" s="1"/>
  <c r="I10" i="52"/>
  <c r="M10" i="52" s="1"/>
  <c r="N10" i="52" s="1"/>
  <c r="O11" i="52"/>
  <c r="F11" i="52"/>
  <c r="E11" i="52"/>
  <c r="G11" i="52"/>
  <c r="D11" i="52"/>
  <c r="H11" i="52"/>
  <c r="A13" i="52"/>
  <c r="B12" i="52"/>
  <c r="S12" i="52"/>
  <c r="P10" i="52" l="1"/>
  <c r="K11" i="52"/>
  <c r="J11" i="52" s="1"/>
  <c r="L11" i="52" s="1"/>
  <c r="F12" i="52"/>
  <c r="E12" i="52"/>
  <c r="H12" i="52"/>
  <c r="G12" i="52"/>
  <c r="O12" i="52"/>
  <c r="D12" i="52"/>
  <c r="A14" i="52"/>
  <c r="B13" i="52"/>
  <c r="S13" i="52"/>
  <c r="I11" i="52"/>
  <c r="M11" i="52" s="1"/>
  <c r="N11" i="52" s="1"/>
  <c r="I12" i="52" l="1"/>
  <c r="M12" i="52" s="1"/>
  <c r="N12" i="52" s="1"/>
  <c r="P12" i="52" s="1"/>
  <c r="P11" i="52"/>
  <c r="A15" i="52"/>
  <c r="B14" i="52"/>
  <c r="S14" i="52"/>
  <c r="K12" i="52"/>
  <c r="J12" i="52" s="1"/>
  <c r="L12" i="52" s="1"/>
  <c r="F13" i="52"/>
  <c r="E13" i="52"/>
  <c r="H13" i="52"/>
  <c r="G13" i="52"/>
  <c r="O13" i="52"/>
  <c r="D13" i="52"/>
  <c r="K13" i="52" l="1"/>
  <c r="J13" i="52" s="1"/>
  <c r="L13" i="52" s="1"/>
  <c r="I13" i="52"/>
  <c r="M13" i="52" s="1"/>
  <c r="N13" i="52" s="1"/>
  <c r="P13" i="52" s="1"/>
  <c r="E14" i="52"/>
  <c r="H14" i="52"/>
  <c r="G14" i="52"/>
  <c r="O14" i="52"/>
  <c r="F14" i="52"/>
  <c r="D14" i="52"/>
  <c r="A16" i="52"/>
  <c r="B15" i="52"/>
  <c r="S15" i="52"/>
  <c r="K14" i="52" l="1"/>
  <c r="J14" i="52" s="1"/>
  <c r="L14" i="52" s="1"/>
  <c r="A17" i="52"/>
  <c r="B16" i="52"/>
  <c r="S16" i="52"/>
  <c r="I14" i="52"/>
  <c r="M14" i="52" s="1"/>
  <c r="N14" i="52" s="1"/>
  <c r="P14" i="52" s="1"/>
  <c r="G15" i="52"/>
  <c r="O15" i="52"/>
  <c r="D15" i="52"/>
  <c r="F15" i="52"/>
  <c r="E15" i="52"/>
  <c r="H15" i="52"/>
  <c r="K15" i="52" l="1"/>
  <c r="J15" i="52" s="1"/>
  <c r="L15" i="52" s="1"/>
  <c r="I15" i="52"/>
  <c r="M15" i="52" s="1"/>
  <c r="N15" i="52" s="1"/>
  <c r="P15" i="52" s="1"/>
  <c r="F16" i="52"/>
  <c r="H16" i="52"/>
  <c r="G16" i="52"/>
  <c r="O16" i="52"/>
  <c r="D16" i="52"/>
  <c r="E16" i="52"/>
  <c r="A18" i="52"/>
  <c r="B17" i="52"/>
  <c r="S17" i="52"/>
  <c r="A19" i="52" l="1"/>
  <c r="B18" i="52"/>
  <c r="S18" i="52"/>
  <c r="I16" i="52"/>
  <c r="M16" i="52" s="1"/>
  <c r="N16" i="52" s="1"/>
  <c r="P16" i="52" s="1"/>
  <c r="F17" i="52"/>
  <c r="E17" i="52"/>
  <c r="H17" i="52"/>
  <c r="G17" i="52"/>
  <c r="O17" i="52"/>
  <c r="D17" i="52"/>
  <c r="K16" i="52"/>
  <c r="J16" i="52" s="1"/>
  <c r="L16" i="52" s="1"/>
  <c r="K17" i="52" l="1"/>
  <c r="J17" i="52" s="1"/>
  <c r="L17" i="52" s="1"/>
  <c r="I17" i="52"/>
  <c r="M17" i="52" s="1"/>
  <c r="N17" i="52" s="1"/>
  <c r="P17" i="52" s="1"/>
  <c r="F18" i="52"/>
  <c r="E18" i="52"/>
  <c r="H18" i="52"/>
  <c r="G18" i="52"/>
  <c r="O18" i="52"/>
  <c r="D18" i="52"/>
  <c r="A20" i="52"/>
  <c r="B19" i="52"/>
  <c r="S19" i="52"/>
  <c r="I18" i="52" l="1"/>
  <c r="M18" i="52" s="1"/>
  <c r="N18" i="52" s="1"/>
  <c r="P18" i="52" s="1"/>
  <c r="K18" i="52"/>
  <c r="J18" i="52" s="1"/>
  <c r="L18" i="52" s="1"/>
  <c r="H19" i="52"/>
  <c r="G19" i="52"/>
  <c r="O19" i="52"/>
  <c r="F19" i="52"/>
  <c r="E19" i="52"/>
  <c r="D19" i="52"/>
  <c r="A21" i="52"/>
  <c r="B20" i="52"/>
  <c r="S20" i="52"/>
  <c r="K19" i="52" l="1"/>
  <c r="J19" i="52" s="1"/>
  <c r="L19" i="52" s="1"/>
  <c r="A22" i="52"/>
  <c r="B21" i="52"/>
  <c r="S21" i="52"/>
  <c r="I19" i="52"/>
  <c r="M19" i="52" s="1"/>
  <c r="N19" i="52" s="1"/>
  <c r="P19" i="52" s="1"/>
  <c r="O20" i="52"/>
  <c r="F20" i="52"/>
  <c r="E20" i="52"/>
  <c r="H20" i="52"/>
  <c r="D20" i="52"/>
  <c r="G20" i="52"/>
  <c r="K20" i="52" l="1"/>
  <c r="J20" i="52" s="1"/>
  <c r="L20" i="52" s="1"/>
  <c r="I20" i="52"/>
  <c r="M20" i="52" s="1"/>
  <c r="N20" i="52" s="1"/>
  <c r="P20" i="52" s="1"/>
  <c r="F21" i="52"/>
  <c r="E21" i="52"/>
  <c r="G21" i="52"/>
  <c r="O21" i="52"/>
  <c r="D21" i="52"/>
  <c r="H21" i="52"/>
  <c r="A23" i="52"/>
  <c r="B22" i="52"/>
  <c r="S22" i="52"/>
  <c r="I21" i="52" l="1"/>
  <c r="M21" i="52" s="1"/>
  <c r="N21" i="52" s="1"/>
  <c r="P21" i="52" s="1"/>
  <c r="F22" i="52"/>
  <c r="E22" i="52"/>
  <c r="H22" i="52"/>
  <c r="D22" i="52"/>
  <c r="G22" i="52"/>
  <c r="O22" i="52"/>
  <c r="A24" i="52"/>
  <c r="B23" i="52"/>
  <c r="S23" i="52"/>
  <c r="K21" i="52"/>
  <c r="J21" i="52" s="1"/>
  <c r="L21" i="52" s="1"/>
  <c r="A25" i="52" l="1"/>
  <c r="B24" i="52"/>
  <c r="S24" i="52"/>
  <c r="F23" i="52"/>
  <c r="E23" i="52"/>
  <c r="H23" i="52"/>
  <c r="G23" i="52"/>
  <c r="D23" i="52"/>
  <c r="O23" i="52"/>
  <c r="I22" i="52"/>
  <c r="M22" i="52" s="1"/>
  <c r="N22" i="52" s="1"/>
  <c r="P22" i="52" s="1"/>
  <c r="K22" i="52"/>
  <c r="J22" i="52" s="1"/>
  <c r="L22" i="52" s="1"/>
  <c r="I23" i="52" l="1"/>
  <c r="M23" i="52" s="1"/>
  <c r="N23" i="52" s="1"/>
  <c r="P23" i="52" s="1"/>
  <c r="K23" i="52"/>
  <c r="J23" i="52" s="1"/>
  <c r="L23" i="52" s="1"/>
  <c r="H24" i="52"/>
  <c r="G24" i="52"/>
  <c r="O24" i="52"/>
  <c r="F24" i="52"/>
  <c r="E24" i="52"/>
  <c r="D24" i="52"/>
  <c r="A26" i="52"/>
  <c r="B25" i="52"/>
  <c r="S25" i="52"/>
  <c r="A27" i="52" l="1"/>
  <c r="B26" i="52"/>
  <c r="S26" i="52"/>
  <c r="I24" i="52"/>
  <c r="M24" i="52" s="1"/>
  <c r="N24" i="52" s="1"/>
  <c r="P24" i="52" s="1"/>
  <c r="K24" i="52"/>
  <c r="J24" i="52" s="1"/>
  <c r="L24" i="52" s="1"/>
  <c r="O25" i="52"/>
  <c r="F25" i="52"/>
  <c r="E25" i="52"/>
  <c r="H25" i="52"/>
  <c r="D25" i="52"/>
  <c r="G25" i="52"/>
  <c r="I25" i="52" l="1"/>
  <c r="M25" i="52" s="1"/>
  <c r="N25" i="52" s="1"/>
  <c r="P25" i="52" s="1"/>
  <c r="A28" i="52"/>
  <c r="B27" i="52"/>
  <c r="S27" i="52"/>
  <c r="O26" i="52"/>
  <c r="F26" i="52"/>
  <c r="H26" i="52"/>
  <c r="G26" i="52"/>
  <c r="E26" i="52"/>
  <c r="D26" i="52"/>
  <c r="K25" i="52"/>
  <c r="J25" i="52" s="1"/>
  <c r="L25" i="52" s="1"/>
  <c r="I26" i="52" l="1"/>
  <c r="M26" i="52" s="1"/>
  <c r="N26" i="52" s="1"/>
  <c r="P26" i="52" s="1"/>
  <c r="K26" i="52"/>
  <c r="J26" i="52" s="1"/>
  <c r="L26" i="52" s="1"/>
  <c r="F27" i="52"/>
  <c r="E27" i="52"/>
  <c r="H27" i="52"/>
  <c r="G27" i="52"/>
  <c r="O27" i="52"/>
  <c r="D27" i="52"/>
  <c r="A29" i="52"/>
  <c r="B28" i="52"/>
  <c r="S28" i="52"/>
  <c r="I27" i="52" l="1"/>
  <c r="M27" i="52" s="1"/>
  <c r="N27" i="52" s="1"/>
  <c r="P27" i="52" s="1"/>
  <c r="F28" i="52"/>
  <c r="E28" i="52"/>
  <c r="H28" i="52"/>
  <c r="G28" i="52"/>
  <c r="O28" i="52"/>
  <c r="D28" i="52"/>
  <c r="K27" i="52"/>
  <c r="J27" i="52" s="1"/>
  <c r="L27" i="52" s="1"/>
  <c r="A30" i="52"/>
  <c r="B29" i="52"/>
  <c r="S29" i="52"/>
  <c r="I28" i="52" l="1"/>
  <c r="H29" i="52"/>
  <c r="G29" i="52"/>
  <c r="O29" i="52"/>
  <c r="F29" i="52"/>
  <c r="E29" i="52"/>
  <c r="D29" i="52"/>
  <c r="M28" i="52"/>
  <c r="N28" i="52" s="1"/>
  <c r="P28" i="52" s="1"/>
  <c r="A31" i="52"/>
  <c r="B30" i="52"/>
  <c r="S30" i="52"/>
  <c r="K28" i="52"/>
  <c r="J28" i="52" s="1"/>
  <c r="L28" i="52" s="1"/>
  <c r="K29" i="52" l="1"/>
  <c r="J29" i="52" s="1"/>
  <c r="L29" i="52" s="1"/>
  <c r="G30" i="52"/>
  <c r="O30" i="52"/>
  <c r="F30" i="52"/>
  <c r="E30" i="52"/>
  <c r="D30" i="52"/>
  <c r="H30" i="52"/>
  <c r="I30" i="52" s="1"/>
  <c r="I29" i="52"/>
  <c r="M29" i="52" s="1"/>
  <c r="N29" i="52" s="1"/>
  <c r="P29" i="52" s="1"/>
  <c r="A32" i="52"/>
  <c r="B31" i="52"/>
  <c r="S31" i="52"/>
  <c r="M30" i="52" l="1"/>
  <c r="N30" i="52" s="1"/>
  <c r="P30" i="52" s="1"/>
  <c r="K30" i="52"/>
  <c r="J30" i="52" s="1"/>
  <c r="L30" i="52" s="1"/>
  <c r="F31" i="52"/>
  <c r="H31" i="52"/>
  <c r="G31" i="52"/>
  <c r="O31" i="52"/>
  <c r="D31" i="52"/>
  <c r="E31" i="52"/>
  <c r="A33" i="52"/>
  <c r="B32" i="52"/>
  <c r="S32" i="52"/>
  <c r="I31" i="52" l="1"/>
  <c r="B34" i="52"/>
  <c r="S34" i="52"/>
  <c r="M31" i="52"/>
  <c r="N31" i="52" s="1"/>
  <c r="P31" i="52" s="1"/>
  <c r="B33" i="52"/>
  <c r="S33" i="52"/>
  <c r="K31" i="52"/>
  <c r="J31" i="52" s="1"/>
  <c r="L31" i="52" s="1"/>
  <c r="F32" i="52"/>
  <c r="E32" i="52"/>
  <c r="H32" i="52"/>
  <c r="D32" i="52"/>
  <c r="G32" i="52"/>
  <c r="O32" i="52"/>
  <c r="I32" i="52" l="1"/>
  <c r="M32" i="52" s="1"/>
  <c r="N32" i="52" s="1"/>
  <c r="P32" i="52" s="1"/>
  <c r="D34" i="52"/>
  <c r="O34" i="52"/>
  <c r="E34" i="52"/>
  <c r="F34" i="52"/>
  <c r="G34" i="52"/>
  <c r="H34" i="52"/>
  <c r="K32" i="52"/>
  <c r="J32" i="52" s="1"/>
  <c r="L32" i="52" s="1"/>
  <c r="E33" i="52"/>
  <c r="H33" i="52"/>
  <c r="G33" i="52"/>
  <c r="F33" i="52"/>
  <c r="O33" i="52"/>
  <c r="D33" i="52"/>
  <c r="A7" i="53"/>
  <c r="B6" i="53"/>
  <c r="A3" i="53"/>
  <c r="S6" i="53"/>
  <c r="I34" i="52" l="1"/>
  <c r="O36" i="52"/>
  <c r="C37" i="52" s="1"/>
  <c r="K33" i="52"/>
  <c r="J33" i="52" s="1"/>
  <c r="L33" i="52" s="1"/>
  <c r="M34" i="52"/>
  <c r="N34" i="52" s="1"/>
  <c r="P34" i="52" s="1"/>
  <c r="K34" i="52"/>
  <c r="J34" i="52" s="1"/>
  <c r="L34" i="52" s="1"/>
  <c r="I33" i="52"/>
  <c r="M33" i="52" s="1"/>
  <c r="N33" i="52" s="1"/>
  <c r="O6" i="53"/>
  <c r="F6" i="53"/>
  <c r="E6" i="53"/>
  <c r="H6" i="53"/>
  <c r="D6" i="53"/>
  <c r="G6" i="53"/>
  <c r="A8" i="53"/>
  <c r="B7" i="53"/>
  <c r="S7" i="53"/>
  <c r="I6" i="53" l="1"/>
  <c r="M6" i="53" s="1"/>
  <c r="N6" i="53" s="1"/>
  <c r="P33" i="52"/>
  <c r="P36" i="52" s="1"/>
  <c r="P39" i="52" s="1"/>
  <c r="P42" i="52" s="1"/>
  <c r="P41" i="53" s="1"/>
  <c r="N36" i="52"/>
  <c r="K6" i="53"/>
  <c r="J6" i="53" s="1"/>
  <c r="L6" i="53" s="1"/>
  <c r="O7" i="53"/>
  <c r="F7" i="53"/>
  <c r="E7" i="53"/>
  <c r="H7" i="53"/>
  <c r="G7" i="53"/>
  <c r="D7" i="53"/>
  <c r="A9" i="53"/>
  <c r="B8" i="53"/>
  <c r="S8" i="53"/>
  <c r="I7" i="53" l="1"/>
  <c r="M7" i="53" s="1"/>
  <c r="N7" i="53" s="1"/>
  <c r="P7" i="53" s="1"/>
  <c r="P6" i="53"/>
  <c r="K7" i="53"/>
  <c r="J7" i="53" s="1"/>
  <c r="L7" i="53" s="1"/>
  <c r="F8" i="53"/>
  <c r="E8" i="53"/>
  <c r="H8" i="53"/>
  <c r="G8" i="53"/>
  <c r="O8" i="53"/>
  <c r="D8" i="53"/>
  <c r="A10" i="53"/>
  <c r="B9" i="53"/>
  <c r="S9" i="53"/>
  <c r="I8" i="53" l="1"/>
  <c r="M8" i="53" s="1"/>
  <c r="N8" i="53" s="1"/>
  <c r="P8" i="53" s="1"/>
  <c r="F9" i="53"/>
  <c r="E9" i="53"/>
  <c r="H9" i="53"/>
  <c r="G9" i="53"/>
  <c r="O9" i="53"/>
  <c r="D9" i="53"/>
  <c r="A11" i="53"/>
  <c r="B10" i="53"/>
  <c r="S10" i="53"/>
  <c r="K8" i="53"/>
  <c r="J8" i="53" s="1"/>
  <c r="L8" i="53" s="1"/>
  <c r="I9" i="53" l="1"/>
  <c r="M9" i="53" s="1"/>
  <c r="N9" i="53" s="1"/>
  <c r="P9" i="53" s="1"/>
  <c r="A12" i="53"/>
  <c r="B11" i="53"/>
  <c r="S11" i="53"/>
  <c r="K9" i="53"/>
  <c r="J9" i="53" s="1"/>
  <c r="L9" i="53" s="1"/>
  <c r="E10" i="53"/>
  <c r="H10" i="53"/>
  <c r="G10" i="53"/>
  <c r="O10" i="53"/>
  <c r="F10" i="53"/>
  <c r="D10" i="53"/>
  <c r="K10" i="53" l="1"/>
  <c r="J10" i="53" s="1"/>
  <c r="L10" i="53" s="1"/>
  <c r="H11" i="53"/>
  <c r="G11" i="53"/>
  <c r="O11" i="53"/>
  <c r="F11" i="53"/>
  <c r="E11" i="53"/>
  <c r="D11" i="53"/>
  <c r="A13" i="53"/>
  <c r="B12" i="53"/>
  <c r="S12" i="53"/>
  <c r="I10" i="53"/>
  <c r="M10" i="53" s="1"/>
  <c r="N10" i="53" s="1"/>
  <c r="P10" i="53" l="1"/>
  <c r="H12" i="53"/>
  <c r="G12" i="53"/>
  <c r="O12" i="53"/>
  <c r="F12" i="53"/>
  <c r="D12" i="53"/>
  <c r="E12" i="53"/>
  <c r="A14" i="53"/>
  <c r="B13" i="53"/>
  <c r="S13" i="53"/>
  <c r="K11" i="53"/>
  <c r="J11" i="53" s="1"/>
  <c r="L11" i="53" s="1"/>
  <c r="I11" i="53"/>
  <c r="M11" i="53" s="1"/>
  <c r="N11" i="53" s="1"/>
  <c r="P11" i="53" s="1"/>
  <c r="I12" i="53" l="1"/>
  <c r="M12" i="53" s="1"/>
  <c r="N12" i="53" s="1"/>
  <c r="P12" i="53" s="1"/>
  <c r="K12" i="53"/>
  <c r="J12" i="53" s="1"/>
  <c r="L12" i="53" s="1"/>
  <c r="G13" i="53"/>
  <c r="O13" i="53"/>
  <c r="F13" i="53"/>
  <c r="H13" i="53"/>
  <c r="D13" i="53"/>
  <c r="E13" i="53"/>
  <c r="A15" i="53"/>
  <c r="B14" i="53"/>
  <c r="S14" i="53"/>
  <c r="I13" i="53" l="1"/>
  <c r="M13" i="53" s="1"/>
  <c r="N13" i="53" s="1"/>
  <c r="P13" i="53" s="1"/>
  <c r="K13" i="53"/>
  <c r="J13" i="53" s="1"/>
  <c r="L13" i="53" s="1"/>
  <c r="O14" i="53"/>
  <c r="F14" i="53"/>
  <c r="E14" i="53"/>
  <c r="H14" i="53"/>
  <c r="G14" i="53"/>
  <c r="D14" i="53"/>
  <c r="A16" i="53"/>
  <c r="B15" i="53"/>
  <c r="S15" i="53"/>
  <c r="K14" i="53" l="1"/>
  <c r="J14" i="53" s="1"/>
  <c r="L14" i="53" s="1"/>
  <c r="F15" i="53"/>
  <c r="E15" i="53"/>
  <c r="H15" i="53"/>
  <c r="G15" i="53"/>
  <c r="D15" i="53"/>
  <c r="O15" i="53"/>
  <c r="I14" i="53"/>
  <c r="M14" i="53" s="1"/>
  <c r="N14" i="53" s="1"/>
  <c r="P14" i="53" s="1"/>
  <c r="A17" i="53"/>
  <c r="B16" i="53"/>
  <c r="S16" i="53"/>
  <c r="F16" i="53" l="1"/>
  <c r="E16" i="53"/>
  <c r="H16" i="53"/>
  <c r="G16" i="53"/>
  <c r="O16" i="53"/>
  <c r="D16" i="53"/>
  <c r="A18" i="53"/>
  <c r="B17" i="53"/>
  <c r="S17" i="53"/>
  <c r="I15" i="53"/>
  <c r="M15" i="53" s="1"/>
  <c r="N15" i="53" s="1"/>
  <c r="P15" i="53" s="1"/>
  <c r="K15" i="53"/>
  <c r="J15" i="53" s="1"/>
  <c r="L15" i="53" s="1"/>
  <c r="I16" i="53" l="1"/>
  <c r="M16" i="53" s="1"/>
  <c r="N16" i="53" s="1"/>
  <c r="P16" i="53" s="1"/>
  <c r="A19" i="53"/>
  <c r="B18" i="53"/>
  <c r="S18" i="53"/>
  <c r="H17" i="53"/>
  <c r="G17" i="53"/>
  <c r="O17" i="53"/>
  <c r="F17" i="53"/>
  <c r="D17" i="53"/>
  <c r="E17" i="53"/>
  <c r="K16" i="53"/>
  <c r="J16" i="53" s="1"/>
  <c r="L16" i="53" s="1"/>
  <c r="K17" i="53" l="1"/>
  <c r="J17" i="53" s="1"/>
  <c r="L17" i="53" s="1"/>
  <c r="O18" i="53"/>
  <c r="F18" i="53"/>
  <c r="E18" i="53"/>
  <c r="G18" i="53"/>
  <c r="D18" i="53"/>
  <c r="H18" i="53"/>
  <c r="I17" i="53"/>
  <c r="M17" i="53" s="1"/>
  <c r="N17" i="53" s="1"/>
  <c r="P17" i="53" s="1"/>
  <c r="A20" i="53"/>
  <c r="B19" i="53"/>
  <c r="S19" i="53"/>
  <c r="I18" i="53" l="1"/>
  <c r="M18" i="53" s="1"/>
  <c r="N18" i="53" s="1"/>
  <c r="P18" i="53" s="1"/>
  <c r="F19" i="53"/>
  <c r="E19" i="53"/>
  <c r="H19" i="53"/>
  <c r="G19" i="53"/>
  <c r="O19" i="53"/>
  <c r="D19" i="53"/>
  <c r="K18" i="53"/>
  <c r="J18" i="53" s="1"/>
  <c r="L18" i="53" s="1"/>
  <c r="A21" i="53"/>
  <c r="B20" i="53"/>
  <c r="S20" i="53"/>
  <c r="I19" i="53" l="1"/>
  <c r="M19" i="53" s="1"/>
  <c r="N19" i="53" s="1"/>
  <c r="P19" i="53" s="1"/>
  <c r="F20" i="53"/>
  <c r="E20" i="53"/>
  <c r="H20" i="53"/>
  <c r="G20" i="53"/>
  <c r="O20" i="53"/>
  <c r="D20" i="53"/>
  <c r="A22" i="53"/>
  <c r="B21" i="53"/>
  <c r="S21" i="53"/>
  <c r="K19" i="53"/>
  <c r="J19" i="53" s="1"/>
  <c r="L19" i="53" s="1"/>
  <c r="I20" i="53" l="1"/>
  <c r="M20" i="53" s="1"/>
  <c r="N20" i="53" s="1"/>
  <c r="P20" i="53" s="1"/>
  <c r="A23" i="53"/>
  <c r="B22" i="53"/>
  <c r="S22" i="53"/>
  <c r="K20" i="53"/>
  <c r="J20" i="53" s="1"/>
  <c r="L20" i="53" s="1"/>
  <c r="E21" i="53"/>
  <c r="H21" i="53"/>
  <c r="G21" i="53"/>
  <c r="O21" i="53"/>
  <c r="F21" i="53"/>
  <c r="D21" i="53"/>
  <c r="K21" i="53" l="1"/>
  <c r="J21" i="53" s="1"/>
  <c r="L21" i="53" s="1"/>
  <c r="I21" i="53"/>
  <c r="M21" i="53" s="1"/>
  <c r="N21" i="53" s="1"/>
  <c r="P21" i="53" s="1"/>
  <c r="G22" i="53"/>
  <c r="O22" i="53"/>
  <c r="F22" i="53"/>
  <c r="E22" i="53"/>
  <c r="H22" i="53"/>
  <c r="D22" i="53"/>
  <c r="A24" i="53"/>
  <c r="B23" i="53"/>
  <c r="S23" i="53"/>
  <c r="I22" i="53" l="1"/>
  <c r="M22" i="53" s="1"/>
  <c r="N22" i="53" s="1"/>
  <c r="P22" i="53" s="1"/>
  <c r="K22" i="53"/>
  <c r="J22" i="53" s="1"/>
  <c r="L22" i="53" s="1"/>
  <c r="O23" i="53"/>
  <c r="F23" i="53"/>
  <c r="E23" i="53"/>
  <c r="G23" i="53"/>
  <c r="H23" i="53"/>
  <c r="D23" i="53"/>
  <c r="A25" i="53"/>
  <c r="B24" i="53"/>
  <c r="S24" i="53"/>
  <c r="I23" i="53" l="1"/>
  <c r="M23" i="53" s="1"/>
  <c r="N23" i="53" s="1"/>
  <c r="P23" i="53" s="1"/>
  <c r="K23" i="53"/>
  <c r="J23" i="53" s="1"/>
  <c r="L23" i="53" s="1"/>
  <c r="F24" i="53"/>
  <c r="E24" i="53"/>
  <c r="H24" i="53"/>
  <c r="G24" i="53"/>
  <c r="O24" i="53"/>
  <c r="D24" i="53"/>
  <c r="A26" i="53"/>
  <c r="B25" i="53"/>
  <c r="S25" i="53"/>
  <c r="K24" i="53" l="1"/>
  <c r="J24" i="53" s="1"/>
  <c r="L24" i="53" s="1"/>
  <c r="I24" i="53"/>
  <c r="M24" i="53" s="1"/>
  <c r="N24" i="53" s="1"/>
  <c r="P24" i="53" s="1"/>
  <c r="F25" i="53"/>
  <c r="E25" i="53"/>
  <c r="H25" i="53"/>
  <c r="G25" i="53"/>
  <c r="O25" i="53"/>
  <c r="D25" i="53"/>
  <c r="A27" i="53"/>
  <c r="B26" i="53"/>
  <c r="S26" i="53"/>
  <c r="A28" i="53" l="1"/>
  <c r="B27" i="53"/>
  <c r="S27" i="53"/>
  <c r="I25" i="53"/>
  <c r="M25" i="53" s="1"/>
  <c r="N25" i="53" s="1"/>
  <c r="P25" i="53" s="1"/>
  <c r="K25" i="53"/>
  <c r="J25" i="53" s="1"/>
  <c r="L25" i="53" s="1"/>
  <c r="H26" i="53"/>
  <c r="G26" i="53"/>
  <c r="O26" i="53"/>
  <c r="F26" i="53"/>
  <c r="E26" i="53"/>
  <c r="D26" i="53"/>
  <c r="K26" i="53" l="1"/>
  <c r="J26" i="53" s="1"/>
  <c r="L26" i="53" s="1"/>
  <c r="I26" i="53"/>
  <c r="M26" i="53" s="1"/>
  <c r="N26" i="53" s="1"/>
  <c r="P26" i="53" s="1"/>
  <c r="G27" i="53"/>
  <c r="O27" i="53"/>
  <c r="F27" i="53"/>
  <c r="E27" i="53"/>
  <c r="H27" i="53"/>
  <c r="D27" i="53"/>
  <c r="A29" i="53"/>
  <c r="B28" i="53"/>
  <c r="S28" i="53"/>
  <c r="I27" i="53" l="1"/>
  <c r="M27" i="53" s="1"/>
  <c r="N27" i="53" s="1"/>
  <c r="P27" i="53" s="1"/>
  <c r="K27" i="53"/>
  <c r="J27" i="53" s="1"/>
  <c r="L27" i="53" s="1"/>
  <c r="F28" i="53"/>
  <c r="E28" i="53"/>
  <c r="H28" i="53"/>
  <c r="O28" i="53"/>
  <c r="G28" i="53"/>
  <c r="D28" i="53"/>
  <c r="A30" i="53"/>
  <c r="B29" i="53"/>
  <c r="S29" i="53"/>
  <c r="I28" i="53" l="1"/>
  <c r="A31" i="53"/>
  <c r="B30" i="53"/>
  <c r="S30" i="53"/>
  <c r="F29" i="53"/>
  <c r="E29" i="53"/>
  <c r="H29" i="53"/>
  <c r="G29" i="53"/>
  <c r="O29" i="53"/>
  <c r="D29" i="53"/>
  <c r="K28" i="53"/>
  <c r="J28" i="53" s="1"/>
  <c r="L28" i="53" s="1"/>
  <c r="M28" i="53"/>
  <c r="N28" i="53" s="1"/>
  <c r="P28" i="53" s="1"/>
  <c r="K29" i="53" l="1"/>
  <c r="J29" i="53" s="1"/>
  <c r="L29" i="53" s="1"/>
  <c r="E30" i="53"/>
  <c r="H30" i="53"/>
  <c r="G30" i="53"/>
  <c r="O30" i="53"/>
  <c r="F30" i="53"/>
  <c r="D30" i="53"/>
  <c r="I29" i="53"/>
  <c r="M29" i="53" s="1"/>
  <c r="N29" i="53" s="1"/>
  <c r="P29" i="53" s="1"/>
  <c r="A32" i="53"/>
  <c r="B31" i="53"/>
  <c r="S31" i="53"/>
  <c r="I30" i="53" l="1"/>
  <c r="M30" i="53" s="1"/>
  <c r="N30" i="53" s="1"/>
  <c r="P30" i="53" s="1"/>
  <c r="K30" i="53"/>
  <c r="J30" i="53" s="1"/>
  <c r="L30" i="53" s="1"/>
  <c r="A33" i="53"/>
  <c r="B32" i="53"/>
  <c r="S32" i="53"/>
  <c r="H31" i="53"/>
  <c r="G31" i="53"/>
  <c r="O31" i="53"/>
  <c r="F31" i="53"/>
  <c r="E31" i="53"/>
  <c r="D31" i="53"/>
  <c r="I31" i="53" l="1"/>
  <c r="M31" i="53" s="1"/>
  <c r="N31" i="53" s="1"/>
  <c r="P31" i="53" s="1"/>
  <c r="H32" i="53"/>
  <c r="G32" i="53"/>
  <c r="O32" i="53"/>
  <c r="D32" i="53"/>
  <c r="F32" i="53"/>
  <c r="E32" i="53"/>
  <c r="A34" i="53"/>
  <c r="B33" i="53"/>
  <c r="S33" i="53"/>
  <c r="K31" i="53"/>
  <c r="J31" i="53" s="1"/>
  <c r="L31" i="53" s="1"/>
  <c r="A35" i="53" l="1"/>
  <c r="B34" i="53"/>
  <c r="S34" i="53"/>
  <c r="K32" i="53"/>
  <c r="J32" i="53" s="1"/>
  <c r="L32" i="53" s="1"/>
  <c r="I32" i="53"/>
  <c r="M32" i="53" s="1"/>
  <c r="N32" i="53" s="1"/>
  <c r="P32" i="53" s="1"/>
  <c r="H33" i="53"/>
  <c r="G33" i="53"/>
  <c r="O33" i="53"/>
  <c r="E33" i="53"/>
  <c r="D33" i="53"/>
  <c r="F33" i="53"/>
  <c r="K33" i="53" l="1"/>
  <c r="J33" i="53" s="1"/>
  <c r="L33" i="53" s="1"/>
  <c r="I33" i="53"/>
  <c r="M33" i="53" s="1"/>
  <c r="N33" i="53" s="1"/>
  <c r="P33" i="53" s="1"/>
  <c r="O34" i="53"/>
  <c r="F34" i="53"/>
  <c r="E34" i="53"/>
  <c r="H34" i="53"/>
  <c r="G34" i="53"/>
  <c r="D34" i="53"/>
  <c r="A36" i="53"/>
  <c r="B35" i="53"/>
  <c r="S35" i="53"/>
  <c r="I34" i="53" l="1"/>
  <c r="M34" i="53" s="1"/>
  <c r="N34" i="53" s="1"/>
  <c r="P34" i="53" s="1"/>
  <c r="K34" i="53"/>
  <c r="J34" i="53" s="1"/>
  <c r="L34" i="53" s="1"/>
  <c r="A6" i="54"/>
  <c r="B36" i="53"/>
  <c r="S36" i="53"/>
  <c r="F35" i="53"/>
  <c r="E35" i="53"/>
  <c r="H35" i="53"/>
  <c r="G35" i="53"/>
  <c r="O35" i="53"/>
  <c r="D35" i="53"/>
  <c r="A7" i="54" l="1"/>
  <c r="B6" i="54"/>
  <c r="A3" i="54"/>
  <c r="S6" i="54"/>
  <c r="K35" i="53"/>
  <c r="J35" i="53" s="1"/>
  <c r="L35" i="53" s="1"/>
  <c r="F36" i="53"/>
  <c r="E36" i="53"/>
  <c r="H36" i="53"/>
  <c r="G36" i="53"/>
  <c r="O36" i="53"/>
  <c r="O37" i="53" s="1"/>
  <c r="C38" i="53" s="1"/>
  <c r="D36" i="53"/>
  <c r="I35" i="53"/>
  <c r="M35" i="53" s="1"/>
  <c r="N35" i="53" s="1"/>
  <c r="P35" i="53" s="1"/>
  <c r="K36" i="53" l="1"/>
  <c r="J36" i="53" s="1"/>
  <c r="L36" i="53" s="1"/>
  <c r="F6" i="54"/>
  <c r="H6" i="54"/>
  <c r="G6" i="54"/>
  <c r="E6" i="54"/>
  <c r="O6" i="54"/>
  <c r="D6" i="54"/>
  <c r="I36" i="53"/>
  <c r="M36" i="53" s="1"/>
  <c r="N36" i="53" s="1"/>
  <c r="A8" i="54"/>
  <c r="B7" i="54"/>
  <c r="S7" i="54"/>
  <c r="P36" i="53" l="1"/>
  <c r="P37" i="53" s="1"/>
  <c r="P40" i="53" s="1"/>
  <c r="P43" i="53" s="1"/>
  <c r="P40" i="54" s="1"/>
  <c r="N37" i="53"/>
  <c r="E7" i="54"/>
  <c r="H7" i="54"/>
  <c r="O7" i="54"/>
  <c r="F7" i="54"/>
  <c r="G7" i="54"/>
  <c r="D7" i="54"/>
  <c r="A9" i="54"/>
  <c r="B8" i="54"/>
  <c r="S8" i="54"/>
  <c r="I6" i="54"/>
  <c r="M6" i="54" s="1"/>
  <c r="N6" i="54" s="1"/>
  <c r="K6" i="54"/>
  <c r="J6" i="54" s="1"/>
  <c r="L6" i="54" s="1"/>
  <c r="I7" i="54" l="1"/>
  <c r="K7" i="54"/>
  <c r="J7" i="54" s="1"/>
  <c r="L7" i="54" s="1"/>
  <c r="M7" i="54"/>
  <c r="N7" i="54" s="1"/>
  <c r="P7" i="54" s="1"/>
  <c r="P6" i="54"/>
  <c r="G8" i="54"/>
  <c r="O8" i="54"/>
  <c r="H8" i="54"/>
  <c r="F8" i="54"/>
  <c r="E8" i="54"/>
  <c r="D8" i="54"/>
  <c r="A10" i="54"/>
  <c r="B9" i="54"/>
  <c r="S9" i="54"/>
  <c r="I8" i="54" l="1"/>
  <c r="M8" i="54" s="1"/>
  <c r="N8" i="54" s="1"/>
  <c r="A11" i="54"/>
  <c r="B10" i="54"/>
  <c r="S10" i="54"/>
  <c r="O9" i="54"/>
  <c r="F9" i="54"/>
  <c r="E9" i="54"/>
  <c r="H9" i="54"/>
  <c r="G9" i="54"/>
  <c r="D9" i="54"/>
  <c r="K8" i="54"/>
  <c r="J8" i="54" s="1"/>
  <c r="L8" i="54" s="1"/>
  <c r="I9" i="54" l="1"/>
  <c r="M9" i="54" s="1"/>
  <c r="N9" i="54" s="1"/>
  <c r="P9" i="54" s="1"/>
  <c r="K9" i="54"/>
  <c r="J9" i="54" s="1"/>
  <c r="L9" i="54" s="1"/>
  <c r="P8" i="54"/>
  <c r="A12" i="54"/>
  <c r="B11" i="54"/>
  <c r="S11" i="54"/>
  <c r="E10" i="54"/>
  <c r="H10" i="54"/>
  <c r="F10" i="54"/>
  <c r="D10" i="54"/>
  <c r="G10" i="54"/>
  <c r="O10" i="54"/>
  <c r="I10" i="54" l="1"/>
  <c r="M10" i="54" s="1"/>
  <c r="N10" i="54" s="1"/>
  <c r="P10" i="54" s="1"/>
  <c r="A13" i="54"/>
  <c r="B12" i="54"/>
  <c r="S12" i="54"/>
  <c r="F11" i="54"/>
  <c r="E11" i="54"/>
  <c r="G11" i="54"/>
  <c r="O11" i="54"/>
  <c r="H11" i="54"/>
  <c r="D11" i="54"/>
  <c r="K10" i="54"/>
  <c r="J10" i="54" s="1"/>
  <c r="L10" i="54" s="1"/>
  <c r="I11" i="54" l="1"/>
  <c r="M11" i="54" s="1"/>
  <c r="N11" i="54" s="1"/>
  <c r="P11" i="54" s="1"/>
  <c r="K11" i="54"/>
  <c r="J11" i="54" s="1"/>
  <c r="L11" i="54" s="1"/>
  <c r="H12" i="54"/>
  <c r="G12" i="54"/>
  <c r="F12" i="54"/>
  <c r="E12" i="54"/>
  <c r="O12" i="54"/>
  <c r="D12" i="54"/>
  <c r="A14" i="54"/>
  <c r="B13" i="54"/>
  <c r="S13" i="54"/>
  <c r="I12" i="54" l="1"/>
  <c r="M12" i="54" s="1"/>
  <c r="N12" i="54" s="1"/>
  <c r="K12" i="54"/>
  <c r="J12" i="54" s="1"/>
  <c r="L12" i="54" s="1"/>
  <c r="O13" i="54"/>
  <c r="F13" i="54"/>
  <c r="G13" i="54"/>
  <c r="E13" i="54"/>
  <c r="H13" i="54"/>
  <c r="D13" i="54"/>
  <c r="A15" i="54"/>
  <c r="B14" i="54"/>
  <c r="S14" i="54"/>
  <c r="I13" i="54" l="1"/>
  <c r="P12" i="54"/>
  <c r="O14" i="54"/>
  <c r="F14" i="54"/>
  <c r="E14" i="54"/>
  <c r="H14" i="54"/>
  <c r="G14" i="54"/>
  <c r="D14" i="54"/>
  <c r="M13" i="54"/>
  <c r="N13" i="54" s="1"/>
  <c r="P13" i="54" s="1"/>
  <c r="K13" i="54"/>
  <c r="J13" i="54" s="1"/>
  <c r="L13" i="54" s="1"/>
  <c r="A16" i="54"/>
  <c r="B15" i="54"/>
  <c r="S15" i="54"/>
  <c r="I14" i="54" l="1"/>
  <c r="A17" i="54"/>
  <c r="B16" i="54"/>
  <c r="S16" i="54"/>
  <c r="M14" i="54"/>
  <c r="N14" i="54" s="1"/>
  <c r="P14" i="54" s="1"/>
  <c r="K14" i="54"/>
  <c r="J14" i="54" s="1"/>
  <c r="L14" i="54" s="1"/>
  <c r="E15" i="54"/>
  <c r="H15" i="54"/>
  <c r="F15" i="54"/>
  <c r="O15" i="54"/>
  <c r="G15" i="54"/>
  <c r="D15" i="54"/>
  <c r="K15" i="54" l="1"/>
  <c r="J15" i="54" s="1"/>
  <c r="L15" i="54" s="1"/>
  <c r="I15" i="54"/>
  <c r="M15" i="54" s="1"/>
  <c r="N15" i="54" s="1"/>
  <c r="P15" i="54" s="1"/>
  <c r="F16" i="54"/>
  <c r="E16" i="54"/>
  <c r="G16" i="54"/>
  <c r="H16" i="54"/>
  <c r="O16" i="54"/>
  <c r="D16" i="54"/>
  <c r="A18" i="54"/>
  <c r="B17" i="54"/>
  <c r="S17" i="54"/>
  <c r="I16" i="54" l="1"/>
  <c r="M16" i="54" s="1"/>
  <c r="N16" i="54" s="1"/>
  <c r="P16" i="54" s="1"/>
  <c r="K16" i="54"/>
  <c r="J16" i="54" s="1"/>
  <c r="L16" i="54" s="1"/>
  <c r="A19" i="54"/>
  <c r="B18" i="54"/>
  <c r="S18" i="54"/>
  <c r="H17" i="54"/>
  <c r="G17" i="54"/>
  <c r="O17" i="54"/>
  <c r="F17" i="54"/>
  <c r="E17" i="54"/>
  <c r="D17" i="54"/>
  <c r="I17" i="54" l="1"/>
  <c r="M17" i="54" s="1"/>
  <c r="N17" i="54" s="1"/>
  <c r="P17" i="54" s="1"/>
  <c r="G18" i="54"/>
  <c r="F18" i="54"/>
  <c r="E18" i="54"/>
  <c r="H18" i="54"/>
  <c r="O18" i="54"/>
  <c r="D18" i="54"/>
  <c r="A20" i="54"/>
  <c r="B19" i="54"/>
  <c r="S19" i="54"/>
  <c r="K17" i="54"/>
  <c r="J17" i="54" s="1"/>
  <c r="L17" i="54" s="1"/>
  <c r="I18" i="54" l="1"/>
  <c r="M18" i="54" s="1"/>
  <c r="N18" i="54" s="1"/>
  <c r="P18" i="54" s="1"/>
  <c r="K18" i="54"/>
  <c r="J18" i="54" s="1"/>
  <c r="L18" i="54" s="1"/>
  <c r="O19" i="54"/>
  <c r="F19" i="54"/>
  <c r="E19" i="54"/>
  <c r="H19" i="54"/>
  <c r="G19" i="54"/>
  <c r="D19" i="54"/>
  <c r="A21" i="54"/>
  <c r="B20" i="54"/>
  <c r="S20" i="54"/>
  <c r="K19" i="54" l="1"/>
  <c r="J19" i="54" s="1"/>
  <c r="L19" i="54" s="1"/>
  <c r="I19" i="54"/>
  <c r="M19" i="54" s="1"/>
  <c r="N19" i="54" s="1"/>
  <c r="P19" i="54" s="1"/>
  <c r="E20" i="54"/>
  <c r="F20" i="54"/>
  <c r="H20" i="54"/>
  <c r="G20" i="54"/>
  <c r="O20" i="54"/>
  <c r="D20" i="54"/>
  <c r="A22" i="54"/>
  <c r="B21" i="54"/>
  <c r="S21" i="54"/>
  <c r="I20" i="54" l="1"/>
  <c r="M20" i="54" s="1"/>
  <c r="N20" i="54" s="1"/>
  <c r="P20" i="54" s="1"/>
  <c r="K20" i="54"/>
  <c r="J20" i="54" s="1"/>
  <c r="L20" i="54" s="1"/>
  <c r="F21" i="54"/>
  <c r="E21" i="54"/>
  <c r="O21" i="54"/>
  <c r="H21" i="54"/>
  <c r="G21" i="54"/>
  <c r="D21" i="54"/>
  <c r="A23" i="54"/>
  <c r="B22" i="54"/>
  <c r="S22" i="54"/>
  <c r="I21" i="54" l="1"/>
  <c r="M21" i="54" s="1"/>
  <c r="N21" i="54" s="1"/>
  <c r="P21" i="54" s="1"/>
  <c r="F22" i="54"/>
  <c r="E22" i="54"/>
  <c r="H22" i="54"/>
  <c r="G22" i="54"/>
  <c r="O22" i="54"/>
  <c r="D22" i="54"/>
  <c r="K21" i="54"/>
  <c r="J21" i="54" s="1"/>
  <c r="L21" i="54" s="1"/>
  <c r="A24" i="54"/>
  <c r="B23" i="54"/>
  <c r="S23" i="54"/>
  <c r="I22" i="54" l="1"/>
  <c r="M22" i="54" s="1"/>
  <c r="N22" i="54" s="1"/>
  <c r="P22" i="54" s="1"/>
  <c r="A25" i="54"/>
  <c r="B24" i="54"/>
  <c r="S24" i="54"/>
  <c r="F23" i="54"/>
  <c r="E23" i="54"/>
  <c r="H23" i="54"/>
  <c r="G23" i="54"/>
  <c r="O23" i="54"/>
  <c r="D23" i="54"/>
  <c r="K22" i="54"/>
  <c r="J22" i="54" s="1"/>
  <c r="L22" i="54" s="1"/>
  <c r="K23" i="54" l="1"/>
  <c r="J23" i="54" s="1"/>
  <c r="L23" i="54" s="1"/>
  <c r="I23" i="54"/>
  <c r="M23" i="54" s="1"/>
  <c r="N23" i="54" s="1"/>
  <c r="P23" i="54" s="1"/>
  <c r="A26" i="54"/>
  <c r="B25" i="54"/>
  <c r="S25" i="54"/>
  <c r="H24" i="54"/>
  <c r="G24" i="54"/>
  <c r="O24" i="54"/>
  <c r="F24" i="54"/>
  <c r="E24" i="54"/>
  <c r="D24" i="54"/>
  <c r="I24" i="54" l="1"/>
  <c r="M24" i="54" s="1"/>
  <c r="N24" i="54" s="1"/>
  <c r="P24" i="54" s="1"/>
  <c r="A27" i="54"/>
  <c r="B26" i="54"/>
  <c r="S26" i="54"/>
  <c r="O25" i="54"/>
  <c r="F25" i="54"/>
  <c r="E25" i="54"/>
  <c r="H25" i="54"/>
  <c r="G25" i="54"/>
  <c r="D25" i="54"/>
  <c r="K24" i="54"/>
  <c r="J24" i="54" s="1"/>
  <c r="L24" i="54" s="1"/>
  <c r="I25" i="54" l="1"/>
  <c r="M25" i="54" s="1"/>
  <c r="N25" i="54" s="1"/>
  <c r="P25" i="54" s="1"/>
  <c r="K25" i="54"/>
  <c r="J25" i="54" s="1"/>
  <c r="L25" i="54" s="1"/>
  <c r="F26" i="54"/>
  <c r="E26" i="54"/>
  <c r="H26" i="54"/>
  <c r="D26" i="54"/>
  <c r="G26" i="54"/>
  <c r="O26" i="54"/>
  <c r="A28" i="54"/>
  <c r="B27" i="54"/>
  <c r="S27" i="54"/>
  <c r="D27" i="54" l="1"/>
  <c r="F27" i="54"/>
  <c r="O27" i="54"/>
  <c r="E27" i="54"/>
  <c r="H27" i="54"/>
  <c r="G27" i="54"/>
  <c r="I26" i="54"/>
  <c r="M26" i="54" s="1"/>
  <c r="N26" i="54" s="1"/>
  <c r="P26" i="54" s="1"/>
  <c r="A29" i="54"/>
  <c r="B28" i="54"/>
  <c r="S28" i="54"/>
  <c r="K26" i="54"/>
  <c r="J26" i="54" s="1"/>
  <c r="L26" i="54" s="1"/>
  <c r="I27" i="54" l="1"/>
  <c r="M27" i="54" s="1"/>
  <c r="N27" i="54" s="1"/>
  <c r="P27" i="54" s="1"/>
  <c r="K27" i="54"/>
  <c r="J27" i="54" s="1"/>
  <c r="L27" i="54" s="1"/>
  <c r="E28" i="54"/>
  <c r="H28" i="54"/>
  <c r="G28" i="54"/>
  <c r="O28" i="54"/>
  <c r="F28" i="54"/>
  <c r="D28" i="54"/>
  <c r="A30" i="54"/>
  <c r="B29" i="54"/>
  <c r="S29" i="54"/>
  <c r="I28" i="54" l="1"/>
  <c r="G29" i="54"/>
  <c r="O29" i="54"/>
  <c r="F29" i="54"/>
  <c r="E29" i="54"/>
  <c r="H29" i="54"/>
  <c r="D29" i="54"/>
  <c r="A31" i="54"/>
  <c r="B30" i="54"/>
  <c r="S30" i="54"/>
  <c r="K28" i="54"/>
  <c r="J28" i="54" s="1"/>
  <c r="L28" i="54" s="1"/>
  <c r="M28" i="54"/>
  <c r="N28" i="54" s="1"/>
  <c r="P28" i="54" s="1"/>
  <c r="I29" i="54" l="1"/>
  <c r="M29" i="54" s="1"/>
  <c r="N29" i="54" s="1"/>
  <c r="P29" i="54" s="1"/>
  <c r="O30" i="54"/>
  <c r="F30" i="54"/>
  <c r="E30" i="54"/>
  <c r="H30" i="54"/>
  <c r="G30" i="54"/>
  <c r="D30" i="54"/>
  <c r="A32" i="54"/>
  <c r="B31" i="54"/>
  <c r="S31" i="54"/>
  <c r="K29" i="54"/>
  <c r="J29" i="54" s="1"/>
  <c r="L29" i="54" s="1"/>
  <c r="I30" i="54" l="1"/>
  <c r="M30" i="54" s="1"/>
  <c r="N30" i="54" s="1"/>
  <c r="P30" i="54" s="1"/>
  <c r="F31" i="54"/>
  <c r="E31" i="54"/>
  <c r="H31" i="54"/>
  <c r="G31" i="54"/>
  <c r="O31" i="54"/>
  <c r="D31" i="54"/>
  <c r="A33" i="54"/>
  <c r="B32" i="54"/>
  <c r="S32" i="54"/>
  <c r="K30" i="54"/>
  <c r="J30" i="54" s="1"/>
  <c r="L30" i="54" s="1"/>
  <c r="I31" i="54" l="1"/>
  <c r="M31" i="54" s="1"/>
  <c r="N31" i="54" s="1"/>
  <c r="P31" i="54" s="1"/>
  <c r="A34" i="54"/>
  <c r="B33" i="54"/>
  <c r="S33" i="54"/>
  <c r="F32" i="54"/>
  <c r="E32" i="54"/>
  <c r="H32" i="54"/>
  <c r="G32" i="54"/>
  <c r="O32" i="54"/>
  <c r="D32" i="54"/>
  <c r="K31" i="54"/>
  <c r="J31" i="54" s="1"/>
  <c r="L31" i="54" s="1"/>
  <c r="I32" i="54" l="1"/>
  <c r="M32" i="54" s="1"/>
  <c r="N32" i="54" s="1"/>
  <c r="P32" i="54" s="1"/>
  <c r="K32" i="54"/>
  <c r="J32" i="54" s="1"/>
  <c r="L32" i="54" s="1"/>
  <c r="F33" i="54"/>
  <c r="E33" i="54"/>
  <c r="H33" i="54"/>
  <c r="G33" i="54"/>
  <c r="O33" i="54"/>
  <c r="D33" i="54"/>
  <c r="A35" i="54"/>
  <c r="B34" i="54"/>
  <c r="S34" i="54"/>
  <c r="I33" i="54" l="1"/>
  <c r="M33" i="54" s="1"/>
  <c r="N33" i="54" s="1"/>
  <c r="P33" i="54" s="1"/>
  <c r="K33" i="54"/>
  <c r="J33" i="54" s="1"/>
  <c r="L33" i="54" s="1"/>
  <c r="E34" i="54"/>
  <c r="H34" i="54"/>
  <c r="G34" i="54"/>
  <c r="O34" i="54"/>
  <c r="D34" i="54"/>
  <c r="F34" i="54"/>
  <c r="A6" i="55"/>
  <c r="B35" i="54"/>
  <c r="S35" i="54"/>
  <c r="I34" i="54" l="1"/>
  <c r="M34" i="54" s="1"/>
  <c r="N34" i="54" s="1"/>
  <c r="P34" i="54" s="1"/>
  <c r="G35" i="54"/>
  <c r="O35" i="54"/>
  <c r="O36" i="54" s="1"/>
  <c r="F35" i="54"/>
  <c r="E35" i="54"/>
  <c r="H35" i="54"/>
  <c r="D35" i="54"/>
  <c r="A7" i="55"/>
  <c r="A3" i="55"/>
  <c r="B6" i="55"/>
  <c r="S6" i="55"/>
  <c r="K34" i="54"/>
  <c r="J34" i="54" s="1"/>
  <c r="L34" i="54" s="1"/>
  <c r="A8" i="55" l="1"/>
  <c r="B7" i="55"/>
  <c r="S7" i="55"/>
  <c r="K35" i="54"/>
  <c r="J35" i="54" s="1"/>
  <c r="L35" i="54" s="1"/>
  <c r="I35" i="54"/>
  <c r="M35" i="54" s="1"/>
  <c r="N35" i="54" s="1"/>
  <c r="P35" i="54" l="1"/>
  <c r="P36" i="54" s="1"/>
  <c r="P39" i="54" s="1"/>
  <c r="P42" i="54" s="1"/>
  <c r="P41" i="55" s="1"/>
  <c r="N36" i="54"/>
  <c r="F7" i="55"/>
  <c r="E7" i="55"/>
  <c r="H7" i="55"/>
  <c r="G7" i="55"/>
  <c r="O7" i="55"/>
  <c r="D7" i="55"/>
  <c r="A9" i="55"/>
  <c r="B8" i="55"/>
  <c r="S8" i="55"/>
  <c r="K7" i="55" l="1"/>
  <c r="J7" i="55" s="1"/>
  <c r="L7" i="55" s="1"/>
  <c r="I7" i="55"/>
  <c r="M7" i="55" s="1"/>
  <c r="N7" i="55" s="1"/>
  <c r="F8" i="55"/>
  <c r="E8" i="55"/>
  <c r="H8" i="55"/>
  <c r="G8" i="55"/>
  <c r="O8" i="55"/>
  <c r="D8" i="55"/>
  <c r="A10" i="55"/>
  <c r="B9" i="55"/>
  <c r="S9" i="55"/>
  <c r="P7" i="55" l="1"/>
  <c r="I8" i="55"/>
  <c r="M8" i="55" s="1"/>
  <c r="N8" i="55" s="1"/>
  <c r="H9" i="55"/>
  <c r="G9" i="55"/>
  <c r="O9" i="55"/>
  <c r="F9" i="55"/>
  <c r="E9" i="55"/>
  <c r="D9" i="55"/>
  <c r="K8" i="55"/>
  <c r="J8" i="55" s="1"/>
  <c r="L8" i="55" s="1"/>
  <c r="A11" i="55"/>
  <c r="B10" i="55"/>
  <c r="S10" i="55"/>
  <c r="P8" i="55" l="1"/>
  <c r="G10" i="55"/>
  <c r="O10" i="55"/>
  <c r="F10" i="55"/>
  <c r="E10" i="55"/>
  <c r="H10" i="55"/>
  <c r="D10" i="55"/>
  <c r="A12" i="55"/>
  <c r="B11" i="55"/>
  <c r="S11" i="55"/>
  <c r="I9" i="55"/>
  <c r="M9" i="55" s="1"/>
  <c r="N9" i="55" s="1"/>
  <c r="P9" i="55" s="1"/>
  <c r="K9" i="55"/>
  <c r="J9" i="55" s="1"/>
  <c r="L9" i="55" s="1"/>
  <c r="I10" i="55" l="1"/>
  <c r="M10" i="55"/>
  <c r="N10" i="55" s="1"/>
  <c r="P10" i="55" s="1"/>
  <c r="K10" i="55"/>
  <c r="J10" i="55" s="1"/>
  <c r="L10" i="55" s="1"/>
  <c r="O11" i="55"/>
  <c r="F11" i="55"/>
  <c r="E11" i="55"/>
  <c r="H11" i="55"/>
  <c r="G11" i="55"/>
  <c r="D11" i="55"/>
  <c r="A13" i="55"/>
  <c r="B12" i="55"/>
  <c r="S12" i="55"/>
  <c r="I11" i="55" l="1"/>
  <c r="F12" i="55"/>
  <c r="E12" i="55"/>
  <c r="H12" i="55"/>
  <c r="G12" i="55"/>
  <c r="O12" i="55"/>
  <c r="D12" i="55"/>
  <c r="K11" i="55"/>
  <c r="J11" i="55" s="1"/>
  <c r="L11" i="55" s="1"/>
  <c r="M11" i="55"/>
  <c r="N11" i="55" s="1"/>
  <c r="A14" i="55"/>
  <c r="B13" i="55"/>
  <c r="S13" i="55"/>
  <c r="I12" i="55" l="1"/>
  <c r="M12" i="55" s="1"/>
  <c r="N12" i="55" s="1"/>
  <c r="P12" i="55" s="1"/>
  <c r="P11" i="55"/>
  <c r="F13" i="55"/>
  <c r="E13" i="55"/>
  <c r="H13" i="55"/>
  <c r="G13" i="55"/>
  <c r="O13" i="55"/>
  <c r="D13" i="55"/>
  <c r="A15" i="55"/>
  <c r="B14" i="55"/>
  <c r="S14" i="55"/>
  <c r="K12" i="55"/>
  <c r="J12" i="55" s="1"/>
  <c r="L12" i="55" s="1"/>
  <c r="K13" i="55" l="1"/>
  <c r="J13" i="55" s="1"/>
  <c r="L13" i="55" s="1"/>
  <c r="I13" i="55"/>
  <c r="M13" i="55" s="1"/>
  <c r="N13" i="55" s="1"/>
  <c r="P13" i="55" s="1"/>
  <c r="E14" i="55"/>
  <c r="H14" i="55"/>
  <c r="G14" i="55"/>
  <c r="O14" i="55"/>
  <c r="F14" i="55"/>
  <c r="D14" i="55"/>
  <c r="A16" i="55"/>
  <c r="B15" i="55"/>
  <c r="S15" i="55"/>
  <c r="K14" i="55" l="1"/>
  <c r="J14" i="55" s="1"/>
  <c r="L14" i="55" s="1"/>
  <c r="G15" i="55"/>
  <c r="O15" i="55"/>
  <c r="F15" i="55"/>
  <c r="E15" i="55"/>
  <c r="H15" i="55"/>
  <c r="D15" i="55"/>
  <c r="A17" i="55"/>
  <c r="B16" i="55"/>
  <c r="S16" i="55"/>
  <c r="I14" i="55"/>
  <c r="M14" i="55" s="1"/>
  <c r="N14" i="55" s="1"/>
  <c r="P14" i="55" s="1"/>
  <c r="F16" i="55" l="1"/>
  <c r="E16" i="55"/>
  <c r="H16" i="55"/>
  <c r="G16" i="55"/>
  <c r="O16" i="55"/>
  <c r="D16" i="55"/>
  <c r="A18" i="55"/>
  <c r="B17" i="55"/>
  <c r="S17" i="55"/>
  <c r="K15" i="55"/>
  <c r="J15" i="55" s="1"/>
  <c r="L15" i="55" s="1"/>
  <c r="I15" i="55"/>
  <c r="M15" i="55" s="1"/>
  <c r="N15" i="55" s="1"/>
  <c r="P15" i="55" s="1"/>
  <c r="F17" i="55" l="1"/>
  <c r="E17" i="55"/>
  <c r="H17" i="55"/>
  <c r="G17" i="55"/>
  <c r="D17" i="55"/>
  <c r="O17" i="55"/>
  <c r="A19" i="55"/>
  <c r="B18" i="55"/>
  <c r="S18" i="55"/>
  <c r="I16" i="55"/>
  <c r="M16" i="55" s="1"/>
  <c r="N16" i="55" s="1"/>
  <c r="P16" i="55" s="1"/>
  <c r="K16" i="55"/>
  <c r="J16" i="55" s="1"/>
  <c r="L16" i="55" s="1"/>
  <c r="A20" i="55" l="1"/>
  <c r="B19" i="55"/>
  <c r="S19" i="55"/>
  <c r="I17" i="55"/>
  <c r="M17" i="55" s="1"/>
  <c r="N17" i="55" s="1"/>
  <c r="P17" i="55" s="1"/>
  <c r="F18" i="55"/>
  <c r="E18" i="55"/>
  <c r="H18" i="55"/>
  <c r="G18" i="55"/>
  <c r="O18" i="55"/>
  <c r="D18" i="55"/>
  <c r="K17" i="55"/>
  <c r="J17" i="55" s="1"/>
  <c r="L17" i="55" s="1"/>
  <c r="I18" i="55" l="1"/>
  <c r="M18" i="55" s="1"/>
  <c r="N18" i="55" s="1"/>
  <c r="P18" i="55" s="1"/>
  <c r="K18" i="55"/>
  <c r="J18" i="55" s="1"/>
  <c r="L18" i="55" s="1"/>
  <c r="E19" i="55"/>
  <c r="H19" i="55"/>
  <c r="G19" i="55"/>
  <c r="O19" i="55"/>
  <c r="F19" i="55"/>
  <c r="D19" i="55"/>
  <c r="A21" i="55"/>
  <c r="B20" i="55"/>
  <c r="S20" i="55"/>
  <c r="I19" i="55" l="1"/>
  <c r="M19" i="55" s="1"/>
  <c r="N19" i="55" s="1"/>
  <c r="P19" i="55" s="1"/>
  <c r="K19" i="55"/>
  <c r="J19" i="55" s="1"/>
  <c r="L19" i="55" s="1"/>
  <c r="G20" i="55"/>
  <c r="O20" i="55"/>
  <c r="F20" i="55"/>
  <c r="E20" i="55"/>
  <c r="H20" i="55"/>
  <c r="D20" i="55"/>
  <c r="A22" i="55"/>
  <c r="B21" i="55"/>
  <c r="S21" i="55"/>
  <c r="I20" i="55" l="1"/>
  <c r="K20" i="55"/>
  <c r="J20" i="55" s="1"/>
  <c r="L20" i="55" s="1"/>
  <c r="M20" i="55"/>
  <c r="N20" i="55" s="1"/>
  <c r="P20" i="55" s="1"/>
  <c r="O21" i="55"/>
  <c r="F21" i="55"/>
  <c r="E21" i="55"/>
  <c r="H21" i="55"/>
  <c r="G21" i="55"/>
  <c r="D21" i="55"/>
  <c r="A23" i="55"/>
  <c r="B22" i="55"/>
  <c r="S22" i="55"/>
  <c r="I21" i="55" l="1"/>
  <c r="M21" i="55" s="1"/>
  <c r="N21" i="55" s="1"/>
  <c r="P21" i="55" s="1"/>
  <c r="K21" i="55"/>
  <c r="J21" i="55" s="1"/>
  <c r="L21" i="55" s="1"/>
  <c r="F22" i="55"/>
  <c r="E22" i="55"/>
  <c r="H22" i="55"/>
  <c r="G22" i="55"/>
  <c r="O22" i="55"/>
  <c r="D22" i="55"/>
  <c r="A24" i="55"/>
  <c r="B23" i="55"/>
  <c r="S23" i="55"/>
  <c r="K22" i="55" l="1"/>
  <c r="J22" i="55" s="1"/>
  <c r="L22" i="55" s="1"/>
  <c r="I22" i="55"/>
  <c r="M22" i="55" s="1"/>
  <c r="N22" i="55" s="1"/>
  <c r="P22" i="55" s="1"/>
  <c r="F23" i="55"/>
  <c r="E23" i="55"/>
  <c r="H23" i="55"/>
  <c r="G23" i="55"/>
  <c r="O23" i="55"/>
  <c r="D23" i="55"/>
  <c r="A25" i="55"/>
  <c r="B24" i="55"/>
  <c r="S24" i="55"/>
  <c r="I23" i="55" l="1"/>
  <c r="H24" i="55"/>
  <c r="G24" i="55"/>
  <c r="O24" i="55"/>
  <c r="F24" i="55"/>
  <c r="E24" i="55"/>
  <c r="D24" i="55"/>
  <c r="M23" i="55"/>
  <c r="N23" i="55" s="1"/>
  <c r="P23" i="55" s="1"/>
  <c r="K23" i="55"/>
  <c r="J23" i="55" s="1"/>
  <c r="L23" i="55" s="1"/>
  <c r="A26" i="55"/>
  <c r="B25" i="55"/>
  <c r="S25" i="55"/>
  <c r="I24" i="55" l="1"/>
  <c r="A27" i="55"/>
  <c r="B26" i="55"/>
  <c r="S26" i="55"/>
  <c r="M24" i="55"/>
  <c r="N24" i="55" s="1"/>
  <c r="P24" i="55" s="1"/>
  <c r="K24" i="55"/>
  <c r="J24" i="55" s="1"/>
  <c r="L24" i="55" s="1"/>
  <c r="O25" i="55"/>
  <c r="F25" i="55"/>
  <c r="E25" i="55"/>
  <c r="H25" i="55"/>
  <c r="G25" i="55"/>
  <c r="D25" i="55"/>
  <c r="K25" i="55" l="1"/>
  <c r="J25" i="55" s="1"/>
  <c r="L25" i="55" s="1"/>
  <c r="O26" i="55"/>
  <c r="F26" i="55"/>
  <c r="E26" i="55"/>
  <c r="H26" i="55"/>
  <c r="G26" i="55"/>
  <c r="D26" i="55"/>
  <c r="I25" i="55"/>
  <c r="M25" i="55" s="1"/>
  <c r="N25" i="55" s="1"/>
  <c r="P25" i="55" s="1"/>
  <c r="A28" i="55"/>
  <c r="B27" i="55"/>
  <c r="S27" i="55"/>
  <c r="I26" i="55" l="1"/>
  <c r="M26" i="55"/>
  <c r="N26" i="55" s="1"/>
  <c r="P26" i="55" s="1"/>
  <c r="K26" i="55"/>
  <c r="J26" i="55" s="1"/>
  <c r="L26" i="55" s="1"/>
  <c r="F27" i="55"/>
  <c r="H27" i="55"/>
  <c r="G27" i="55"/>
  <c r="O27" i="55"/>
  <c r="E27" i="55"/>
  <c r="D27" i="55"/>
  <c r="A29" i="55"/>
  <c r="B28" i="55"/>
  <c r="S28" i="55"/>
  <c r="I27" i="55" l="1"/>
  <c r="E28" i="55"/>
  <c r="H28" i="55"/>
  <c r="O28" i="55"/>
  <c r="F28" i="55"/>
  <c r="G28" i="55"/>
  <c r="D28" i="55"/>
  <c r="K27" i="55"/>
  <c r="J27" i="55" s="1"/>
  <c r="L27" i="55" s="1"/>
  <c r="M27" i="55"/>
  <c r="N27" i="55" s="1"/>
  <c r="P27" i="55" s="1"/>
  <c r="A30" i="55"/>
  <c r="B29" i="55"/>
  <c r="S29" i="55"/>
  <c r="K28" i="55" l="1"/>
  <c r="J28" i="55" s="1"/>
  <c r="L28" i="55" s="1"/>
  <c r="I28" i="55"/>
  <c r="M28" i="55" s="1"/>
  <c r="N28" i="55" s="1"/>
  <c r="P28" i="55" s="1"/>
  <c r="G29" i="55"/>
  <c r="F29" i="55"/>
  <c r="E29" i="55"/>
  <c r="H29" i="55"/>
  <c r="O29" i="55"/>
  <c r="D29" i="55"/>
  <c r="A31" i="55"/>
  <c r="B30" i="55"/>
  <c r="S30" i="55"/>
  <c r="I29" i="55" l="1"/>
  <c r="O30" i="55"/>
  <c r="F30" i="55"/>
  <c r="E30" i="55"/>
  <c r="H30" i="55"/>
  <c r="G30" i="55"/>
  <c r="D30" i="55"/>
  <c r="M29" i="55"/>
  <c r="N29" i="55" s="1"/>
  <c r="P29" i="55" s="1"/>
  <c r="K29" i="55"/>
  <c r="J29" i="55" s="1"/>
  <c r="L29" i="55" s="1"/>
  <c r="A32" i="55"/>
  <c r="B31" i="55"/>
  <c r="S31" i="55"/>
  <c r="I30" i="55" l="1"/>
  <c r="M30" i="55" s="1"/>
  <c r="N30" i="55" s="1"/>
  <c r="P30" i="55" s="1"/>
  <c r="E31" i="55"/>
  <c r="H31" i="55"/>
  <c r="F31" i="55"/>
  <c r="G31" i="55"/>
  <c r="O31" i="55"/>
  <c r="D31" i="55"/>
  <c r="K30" i="55"/>
  <c r="J30" i="55" s="1"/>
  <c r="L30" i="55" s="1"/>
  <c r="A33" i="55"/>
  <c r="B32" i="55"/>
  <c r="S32" i="55"/>
  <c r="I31" i="55" l="1"/>
  <c r="M31" i="55" s="1"/>
  <c r="N31" i="55" s="1"/>
  <c r="P31" i="55" s="1"/>
  <c r="A34" i="55"/>
  <c r="B33" i="55"/>
  <c r="S33" i="55"/>
  <c r="K31" i="55"/>
  <c r="J31" i="55" s="1"/>
  <c r="L31" i="55" s="1"/>
  <c r="F32" i="55"/>
  <c r="E32" i="55"/>
  <c r="G32" i="55"/>
  <c r="O32" i="55"/>
  <c r="D32" i="55"/>
  <c r="H32" i="55"/>
  <c r="K32" i="55" l="1"/>
  <c r="J32" i="55" s="1"/>
  <c r="L32" i="55" s="1"/>
  <c r="A35" i="55"/>
  <c r="B34" i="55"/>
  <c r="S34" i="55"/>
  <c r="I32" i="55"/>
  <c r="M32" i="55" s="1"/>
  <c r="N32" i="55" s="1"/>
  <c r="P32" i="55" s="1"/>
  <c r="H33" i="55"/>
  <c r="G33" i="55"/>
  <c r="O33" i="55"/>
  <c r="F33" i="55"/>
  <c r="E33" i="55"/>
  <c r="D33" i="55"/>
  <c r="G34" i="55" l="1"/>
  <c r="F34" i="55"/>
  <c r="E34" i="55"/>
  <c r="O34" i="55"/>
  <c r="H34" i="55"/>
  <c r="D34" i="55"/>
  <c r="A36" i="55"/>
  <c r="B35" i="55"/>
  <c r="S35" i="55"/>
  <c r="I33" i="55"/>
  <c r="M33" i="55" s="1"/>
  <c r="N33" i="55" s="1"/>
  <c r="P33" i="55" s="1"/>
  <c r="K33" i="55"/>
  <c r="J33" i="55" s="1"/>
  <c r="L33" i="55" s="1"/>
  <c r="I34" i="55" l="1"/>
  <c r="M34" i="55" s="1"/>
  <c r="N34" i="55" s="1"/>
  <c r="P34" i="55" s="1"/>
  <c r="O35" i="55"/>
  <c r="D35" i="55"/>
  <c r="G35" i="55"/>
  <c r="F35" i="55"/>
  <c r="E35" i="55"/>
  <c r="H35" i="55"/>
  <c r="A6" i="44"/>
  <c r="B36" i="55"/>
  <c r="S36" i="55"/>
  <c r="K34" i="55"/>
  <c r="J34" i="55" s="1"/>
  <c r="L34" i="55" s="1"/>
  <c r="I35" i="55" l="1"/>
  <c r="M35" i="55" s="1"/>
  <c r="N35" i="55" s="1"/>
  <c r="P35" i="55" s="1"/>
  <c r="K35" i="55"/>
  <c r="J35" i="55" s="1"/>
  <c r="L35" i="55" s="1"/>
  <c r="E36" i="55"/>
  <c r="H36" i="55"/>
  <c r="F36" i="55"/>
  <c r="D36" i="55"/>
  <c r="O36" i="55"/>
  <c r="O37" i="55" s="1"/>
  <c r="C38" i="55" s="1"/>
  <c r="G36" i="55"/>
  <c r="A7" i="44"/>
  <c r="B6" i="44"/>
  <c r="A3" i="44"/>
  <c r="S6" i="44"/>
  <c r="F6" i="44" l="1"/>
  <c r="E6" i="44"/>
  <c r="H6" i="44"/>
  <c r="G6" i="44"/>
  <c r="O6" i="44"/>
  <c r="D6" i="44"/>
  <c r="A8" i="44"/>
  <c r="B7" i="44"/>
  <c r="S7" i="44"/>
  <c r="K36" i="55"/>
  <c r="J36" i="55" s="1"/>
  <c r="L36" i="55" s="1"/>
  <c r="I36" i="55"/>
  <c r="M36" i="55" s="1"/>
  <c r="N36" i="55" s="1"/>
  <c r="P36" i="55" l="1"/>
  <c r="P37" i="55" s="1"/>
  <c r="P40" i="55" s="1"/>
  <c r="P43" i="55" s="1"/>
  <c r="P41" i="44" s="1"/>
  <c r="N37" i="55"/>
  <c r="A9" i="44"/>
  <c r="B8" i="44"/>
  <c r="S8" i="44"/>
  <c r="E7" i="44"/>
  <c r="H7" i="44"/>
  <c r="G7" i="44"/>
  <c r="O7" i="44"/>
  <c r="F7" i="44"/>
  <c r="D7" i="44"/>
  <c r="I6" i="44"/>
  <c r="M6" i="44" s="1"/>
  <c r="N6" i="44" s="1"/>
  <c r="K6" i="44"/>
  <c r="J6" i="44" s="1"/>
  <c r="L6" i="44" s="1"/>
  <c r="I7" i="44" l="1"/>
  <c r="M7" i="44" s="1"/>
  <c r="N7" i="44" s="1"/>
  <c r="P7" i="44" s="1"/>
  <c r="P6" i="44"/>
  <c r="G8" i="44"/>
  <c r="O8" i="44"/>
  <c r="F8" i="44"/>
  <c r="E8" i="44"/>
  <c r="H8" i="44"/>
  <c r="D8" i="44"/>
  <c r="A10" i="44"/>
  <c r="B9" i="44"/>
  <c r="S9" i="44"/>
  <c r="K7" i="44"/>
  <c r="J7" i="44" s="1"/>
  <c r="L7" i="44" s="1"/>
  <c r="I8" i="44" l="1"/>
  <c r="M8" i="44"/>
  <c r="N8" i="44" s="1"/>
  <c r="P8" i="44" s="1"/>
  <c r="K8" i="44"/>
  <c r="J8" i="44" s="1"/>
  <c r="L8" i="44" s="1"/>
  <c r="A11" i="44"/>
  <c r="B10" i="44"/>
  <c r="S10" i="44"/>
  <c r="O9" i="44"/>
  <c r="F9" i="44"/>
  <c r="E9" i="44"/>
  <c r="H9" i="44"/>
  <c r="G9" i="44"/>
  <c r="D9" i="44"/>
  <c r="F10" i="44" l="1"/>
  <c r="E10" i="44"/>
  <c r="H10" i="44"/>
  <c r="G10" i="44"/>
  <c r="O10" i="44"/>
  <c r="D10" i="44"/>
  <c r="I9" i="44"/>
  <c r="M9" i="44" s="1"/>
  <c r="N9" i="44" s="1"/>
  <c r="A12" i="44"/>
  <c r="B11" i="44"/>
  <c r="S11" i="44"/>
  <c r="K9" i="44"/>
  <c r="J9" i="44" s="1"/>
  <c r="L9" i="44" s="1"/>
  <c r="F11" i="44" l="1"/>
  <c r="E11" i="44"/>
  <c r="H11" i="44"/>
  <c r="G11" i="44"/>
  <c r="O11" i="44"/>
  <c r="D11" i="44"/>
  <c r="A13" i="44"/>
  <c r="B12" i="44"/>
  <c r="S12" i="44"/>
  <c r="P9" i="44"/>
  <c r="K10" i="44"/>
  <c r="J10" i="44" s="1"/>
  <c r="L10" i="44" s="1"/>
  <c r="I10" i="44"/>
  <c r="M10" i="44" s="1"/>
  <c r="N10" i="44" s="1"/>
  <c r="P10" i="44" s="1"/>
  <c r="I11" i="44" l="1"/>
  <c r="M11" i="44" s="1"/>
  <c r="N11" i="44" s="1"/>
  <c r="P11" i="44" s="1"/>
  <c r="H12" i="44"/>
  <c r="G12" i="44"/>
  <c r="O12" i="44"/>
  <c r="F12" i="44"/>
  <c r="E12" i="44"/>
  <c r="D12" i="44"/>
  <c r="A14" i="44"/>
  <c r="B13" i="44"/>
  <c r="S13" i="44"/>
  <c r="K11" i="44"/>
  <c r="J11" i="44" s="1"/>
  <c r="L11" i="44" s="1"/>
  <c r="O13" i="44" l="1"/>
  <c r="F13" i="44"/>
  <c r="E13" i="44"/>
  <c r="H13" i="44"/>
  <c r="G13" i="44"/>
  <c r="D13" i="44"/>
  <c r="A15" i="44"/>
  <c r="B14" i="44"/>
  <c r="S14" i="44"/>
  <c r="K12" i="44"/>
  <c r="J12" i="44" s="1"/>
  <c r="L12" i="44" s="1"/>
  <c r="I12" i="44"/>
  <c r="M12" i="44" s="1"/>
  <c r="N12" i="44" s="1"/>
  <c r="P12" i="44" s="1"/>
  <c r="I13" i="44" l="1"/>
  <c r="M13" i="44" s="1"/>
  <c r="N13" i="44" s="1"/>
  <c r="P13" i="44" s="1"/>
  <c r="K13" i="44"/>
  <c r="J13" i="44" s="1"/>
  <c r="L13" i="44" s="1"/>
  <c r="F14" i="44"/>
  <c r="E14" i="44"/>
  <c r="H14" i="44"/>
  <c r="G14" i="44"/>
  <c r="O14" i="44"/>
  <c r="D14" i="44"/>
  <c r="A16" i="44"/>
  <c r="B15" i="44"/>
  <c r="S15" i="44"/>
  <c r="O15" i="44" l="1"/>
  <c r="D15" i="44"/>
  <c r="G15" i="44"/>
  <c r="F15" i="44"/>
  <c r="E15" i="44"/>
  <c r="H15" i="44"/>
  <c r="K14" i="44"/>
  <c r="J14" i="44" s="1"/>
  <c r="L14" i="44" s="1"/>
  <c r="A17" i="44"/>
  <c r="B16" i="44"/>
  <c r="S16" i="44"/>
  <c r="I14" i="44"/>
  <c r="M14" i="44" s="1"/>
  <c r="N14" i="44" s="1"/>
  <c r="P14" i="44" s="1"/>
  <c r="K15" i="44" l="1"/>
  <c r="J15" i="44" s="1"/>
  <c r="L15" i="44" s="1"/>
  <c r="I15" i="44"/>
  <c r="M15" i="44" s="1"/>
  <c r="N15" i="44" s="1"/>
  <c r="P15" i="44" s="1"/>
  <c r="H16" i="44"/>
  <c r="G16" i="44"/>
  <c r="O16" i="44"/>
  <c r="F16" i="44"/>
  <c r="D16" i="44"/>
  <c r="E16" i="44"/>
  <c r="A18" i="44"/>
  <c r="B17" i="44"/>
  <c r="S17" i="44"/>
  <c r="I16" i="44" l="1"/>
  <c r="M16" i="44" s="1"/>
  <c r="N16" i="44" s="1"/>
  <c r="P16" i="44" s="1"/>
  <c r="K16" i="44"/>
  <c r="J16" i="44" s="1"/>
  <c r="L16" i="44" s="1"/>
  <c r="A19" i="44"/>
  <c r="B18" i="44"/>
  <c r="S18" i="44"/>
  <c r="O17" i="44"/>
  <c r="F17" i="44"/>
  <c r="E17" i="44"/>
  <c r="G17" i="44"/>
  <c r="H17" i="44"/>
  <c r="D17" i="44"/>
  <c r="I17" i="44" l="1"/>
  <c r="O18" i="44"/>
  <c r="F18" i="44"/>
  <c r="E18" i="44"/>
  <c r="H18" i="44"/>
  <c r="G18" i="44"/>
  <c r="D18" i="44"/>
  <c r="M17" i="44"/>
  <c r="N17" i="44" s="1"/>
  <c r="P17" i="44" s="1"/>
  <c r="K17" i="44"/>
  <c r="J17" i="44" s="1"/>
  <c r="L17" i="44" s="1"/>
  <c r="A20" i="44"/>
  <c r="B19" i="44"/>
  <c r="S19" i="44"/>
  <c r="K18" i="44" l="1"/>
  <c r="J18" i="44" s="1"/>
  <c r="L18" i="44" s="1"/>
  <c r="I18" i="44"/>
  <c r="M18" i="44" s="1"/>
  <c r="N18" i="44" s="1"/>
  <c r="P18" i="44" s="1"/>
  <c r="F19" i="44"/>
  <c r="E19" i="44"/>
  <c r="H19" i="44"/>
  <c r="G19" i="44"/>
  <c r="O19" i="44"/>
  <c r="D19" i="44"/>
  <c r="A21" i="44"/>
  <c r="B20" i="44"/>
  <c r="S20" i="44"/>
  <c r="I19" i="44" l="1"/>
  <c r="M19" i="44" s="1"/>
  <c r="N19" i="44" s="1"/>
  <c r="P19" i="44" s="1"/>
  <c r="K19" i="44"/>
  <c r="J19" i="44" s="1"/>
  <c r="L19" i="44" s="1"/>
  <c r="F20" i="44"/>
  <c r="E20" i="44"/>
  <c r="H20" i="44"/>
  <c r="G20" i="44"/>
  <c r="O20" i="44"/>
  <c r="D20" i="44"/>
  <c r="A22" i="44"/>
  <c r="B21" i="44"/>
  <c r="S21" i="44"/>
  <c r="I20" i="44" l="1"/>
  <c r="M20" i="44" s="1"/>
  <c r="N20" i="44" s="1"/>
  <c r="P20" i="44" s="1"/>
  <c r="K20" i="44"/>
  <c r="J20" i="44" s="1"/>
  <c r="L20" i="44" s="1"/>
  <c r="F21" i="44"/>
  <c r="E21" i="44"/>
  <c r="H21" i="44"/>
  <c r="G21" i="44"/>
  <c r="O21" i="44"/>
  <c r="D21" i="44"/>
  <c r="A23" i="44"/>
  <c r="B22" i="44"/>
  <c r="S22" i="44"/>
  <c r="I21" i="44" l="1"/>
  <c r="M21" i="44" s="1"/>
  <c r="N21" i="44" s="1"/>
  <c r="P21" i="44" s="1"/>
  <c r="K21" i="44"/>
  <c r="J21" i="44" s="1"/>
  <c r="L21" i="44" s="1"/>
  <c r="E22" i="44"/>
  <c r="H22" i="44"/>
  <c r="G22" i="44"/>
  <c r="O22" i="44"/>
  <c r="F22" i="44"/>
  <c r="D22" i="44"/>
  <c r="A24" i="44"/>
  <c r="B23" i="44"/>
  <c r="S23" i="44"/>
  <c r="K22" i="44" l="1"/>
  <c r="J22" i="44" s="1"/>
  <c r="L22" i="44" s="1"/>
  <c r="I22" i="44"/>
  <c r="M22" i="44" s="1"/>
  <c r="N22" i="44" s="1"/>
  <c r="P22" i="44" s="1"/>
  <c r="G23" i="44"/>
  <c r="O23" i="44"/>
  <c r="F23" i="44"/>
  <c r="E23" i="44"/>
  <c r="H23" i="44"/>
  <c r="D23" i="44"/>
  <c r="A25" i="44"/>
  <c r="B24" i="44"/>
  <c r="S24" i="44"/>
  <c r="A26" i="44" l="1"/>
  <c r="B25" i="44"/>
  <c r="S25" i="44"/>
  <c r="O24" i="44"/>
  <c r="F24" i="44"/>
  <c r="E24" i="44"/>
  <c r="H24" i="44"/>
  <c r="G24" i="44"/>
  <c r="D24" i="44"/>
  <c r="K23" i="44"/>
  <c r="J23" i="44" s="1"/>
  <c r="L23" i="44" s="1"/>
  <c r="I23" i="44"/>
  <c r="M23" i="44" s="1"/>
  <c r="N23" i="44" s="1"/>
  <c r="P23" i="44" s="1"/>
  <c r="F25" i="44" l="1"/>
  <c r="E25" i="44"/>
  <c r="H25" i="44"/>
  <c r="D25" i="44"/>
  <c r="G25" i="44"/>
  <c r="O25" i="44"/>
  <c r="I24" i="44"/>
  <c r="M24" i="44" s="1"/>
  <c r="N24" i="44" s="1"/>
  <c r="P24" i="44" s="1"/>
  <c r="K24" i="44"/>
  <c r="J24" i="44" s="1"/>
  <c r="L24" i="44" s="1"/>
  <c r="A27" i="44"/>
  <c r="B26" i="44"/>
  <c r="S26" i="44"/>
  <c r="I25" i="44" l="1"/>
  <c r="M25" i="44" s="1"/>
  <c r="N25" i="44" s="1"/>
  <c r="P25" i="44" s="1"/>
  <c r="K25" i="44"/>
  <c r="J25" i="44" s="1"/>
  <c r="L25" i="44" s="1"/>
  <c r="F26" i="44"/>
  <c r="E26" i="44"/>
  <c r="H26" i="44"/>
  <c r="G26" i="44"/>
  <c r="O26" i="44"/>
  <c r="D26" i="44"/>
  <c r="A28" i="44"/>
  <c r="B27" i="44"/>
  <c r="S27" i="44"/>
  <c r="K26" i="44" l="1"/>
  <c r="J26" i="44" s="1"/>
  <c r="L26" i="44" s="1"/>
  <c r="H27" i="44"/>
  <c r="G27" i="44"/>
  <c r="O27" i="44"/>
  <c r="F27" i="44"/>
  <c r="E27" i="44"/>
  <c r="D27" i="44"/>
  <c r="A29" i="44"/>
  <c r="B28" i="44"/>
  <c r="S28" i="44"/>
  <c r="I26" i="44"/>
  <c r="M26" i="44" s="1"/>
  <c r="N26" i="44" s="1"/>
  <c r="P26" i="44" s="1"/>
  <c r="K27" i="44" l="1"/>
  <c r="J27" i="44" s="1"/>
  <c r="L27" i="44" s="1"/>
  <c r="O28" i="44"/>
  <c r="F28" i="44"/>
  <c r="E28" i="44"/>
  <c r="H28" i="44"/>
  <c r="G28" i="44"/>
  <c r="D28" i="44"/>
  <c r="I27" i="44"/>
  <c r="M27" i="44" s="1"/>
  <c r="N27" i="44" s="1"/>
  <c r="P27" i="44" s="1"/>
  <c r="A30" i="44"/>
  <c r="B29" i="44"/>
  <c r="S29" i="44"/>
  <c r="F29" i="44" l="1"/>
  <c r="H29" i="44"/>
  <c r="G29" i="44"/>
  <c r="O29" i="44"/>
  <c r="D29" i="44"/>
  <c r="K28" i="44"/>
  <c r="J28" i="44" s="1"/>
  <c r="L28" i="44" s="1"/>
  <c r="I28" i="44"/>
  <c r="M28" i="44" s="1"/>
  <c r="N28" i="44" s="1"/>
  <c r="P28" i="44" s="1"/>
  <c r="A31" i="44"/>
  <c r="B30" i="44"/>
  <c r="S30" i="44"/>
  <c r="I29" i="44" l="1"/>
  <c r="M29" i="44" s="1"/>
  <c r="N29" i="44" s="1"/>
  <c r="P29" i="44" s="1"/>
  <c r="F30" i="44"/>
  <c r="E30" i="44"/>
  <c r="H30" i="44"/>
  <c r="G30" i="44"/>
  <c r="O30" i="44"/>
  <c r="D30" i="44"/>
  <c r="A32" i="44"/>
  <c r="B31" i="44"/>
  <c r="S31" i="44"/>
  <c r="K29" i="44"/>
  <c r="J29" i="44" s="1"/>
  <c r="L29" i="44" s="1"/>
  <c r="I30" i="44" l="1"/>
  <c r="M30" i="44" s="1"/>
  <c r="N30" i="44" s="1"/>
  <c r="P30" i="44" s="1"/>
  <c r="K30" i="44"/>
  <c r="J30" i="44" s="1"/>
  <c r="L30" i="44" s="1"/>
  <c r="H31" i="44"/>
  <c r="G31" i="44"/>
  <c r="O31" i="44"/>
  <c r="F31" i="44"/>
  <c r="E31" i="44"/>
  <c r="D31" i="44"/>
  <c r="A33" i="44"/>
  <c r="B32" i="44"/>
  <c r="S32" i="44"/>
  <c r="I31" i="44" l="1"/>
  <c r="M31" i="44" s="1"/>
  <c r="N31" i="44" s="1"/>
  <c r="P31" i="44" s="1"/>
  <c r="O32" i="44"/>
  <c r="F32" i="44"/>
  <c r="E32" i="44"/>
  <c r="H32" i="44"/>
  <c r="G32" i="44"/>
  <c r="D32" i="44"/>
  <c r="A34" i="44"/>
  <c r="B33" i="44"/>
  <c r="S33" i="44"/>
  <c r="K31" i="44"/>
  <c r="J31" i="44" s="1"/>
  <c r="L31" i="44" s="1"/>
  <c r="I32" i="44" l="1"/>
  <c r="M32" i="44" s="1"/>
  <c r="N32" i="44" s="1"/>
  <c r="P32" i="44" s="1"/>
  <c r="K32" i="44"/>
  <c r="J32" i="44" s="1"/>
  <c r="L32" i="44" s="1"/>
  <c r="A35" i="44"/>
  <c r="B34" i="44"/>
  <c r="S34" i="44"/>
  <c r="F33" i="44"/>
  <c r="E33" i="44"/>
  <c r="H33" i="44"/>
  <c r="G33" i="44"/>
  <c r="O33" i="44"/>
  <c r="D33" i="44"/>
  <c r="F34" i="44" l="1"/>
  <c r="E34" i="44"/>
  <c r="H34" i="44"/>
  <c r="G34" i="44"/>
  <c r="O34" i="44"/>
  <c r="D34" i="44"/>
  <c r="K33" i="44"/>
  <c r="J33" i="44" s="1"/>
  <c r="L33" i="44" s="1"/>
  <c r="A6" i="45"/>
  <c r="B35" i="44"/>
  <c r="S35" i="44"/>
  <c r="I33" i="44"/>
  <c r="M33" i="44" s="1"/>
  <c r="N33" i="44" s="1"/>
  <c r="P33" i="44" s="1"/>
  <c r="I34" i="44" l="1"/>
  <c r="M34" i="44" s="1"/>
  <c r="N34" i="44" s="1"/>
  <c r="P34" i="44" s="1"/>
  <c r="H35" i="44"/>
  <c r="G35" i="44"/>
  <c r="O35" i="44"/>
  <c r="O37" i="44" s="1"/>
  <c r="C38" i="44" s="1"/>
  <c r="E35" i="44"/>
  <c r="F35" i="44"/>
  <c r="D35" i="44"/>
  <c r="A7" i="45"/>
  <c r="B6" i="45"/>
  <c r="A3" i="45"/>
  <c r="S6" i="45"/>
  <c r="K34" i="44"/>
  <c r="J34" i="44" s="1"/>
  <c r="L34" i="44" s="1"/>
  <c r="K35" i="44" l="1"/>
  <c r="J35" i="44" s="1"/>
  <c r="L35" i="44" s="1"/>
  <c r="F6" i="45"/>
  <c r="E6" i="45"/>
  <c r="H6" i="45"/>
  <c r="G6" i="45"/>
  <c r="O6" i="45"/>
  <c r="D6" i="45"/>
  <c r="A8" i="45"/>
  <c r="B7" i="45"/>
  <c r="S7" i="45"/>
  <c r="I35" i="44"/>
  <c r="M35" i="44" s="1"/>
  <c r="N35" i="44" s="1"/>
  <c r="I6" i="45" l="1"/>
  <c r="P35" i="44"/>
  <c r="P37" i="44" s="1"/>
  <c r="P40" i="44" s="1"/>
  <c r="P43" i="44" s="1"/>
  <c r="P41" i="45" s="1"/>
  <c r="N37" i="44"/>
  <c r="M6" i="45"/>
  <c r="N6" i="45" s="1"/>
  <c r="H7" i="45"/>
  <c r="G7" i="45"/>
  <c r="O7" i="45"/>
  <c r="F7" i="45"/>
  <c r="E7" i="45"/>
  <c r="D7" i="45"/>
  <c r="K6" i="45"/>
  <c r="J6" i="45" s="1"/>
  <c r="L6" i="45" s="1"/>
  <c r="A9" i="45"/>
  <c r="B8" i="45"/>
  <c r="S8" i="45"/>
  <c r="I7" i="45" l="1"/>
  <c r="M7" i="45" s="1"/>
  <c r="N7" i="45" s="1"/>
  <c r="P7" i="45" s="1"/>
  <c r="K7" i="45"/>
  <c r="J7" i="45" s="1"/>
  <c r="L7" i="45" s="1"/>
  <c r="O8" i="45"/>
  <c r="F8" i="45"/>
  <c r="E8" i="45"/>
  <c r="G8" i="45"/>
  <c r="H8" i="45"/>
  <c r="D8" i="45"/>
  <c r="A10" i="45"/>
  <c r="B9" i="45"/>
  <c r="S9" i="45"/>
  <c r="P6" i="45"/>
  <c r="F9" i="45" l="1"/>
  <c r="E9" i="45"/>
  <c r="H9" i="45"/>
  <c r="G9" i="45"/>
  <c r="O9" i="45"/>
  <c r="D9" i="45"/>
  <c r="I8" i="45"/>
  <c r="M8" i="45" s="1"/>
  <c r="N8" i="45" s="1"/>
  <c r="P8" i="45" s="1"/>
  <c r="K8" i="45"/>
  <c r="J8" i="45" s="1"/>
  <c r="L8" i="45" s="1"/>
  <c r="A11" i="45"/>
  <c r="B10" i="45"/>
  <c r="S10" i="45"/>
  <c r="F10" i="45" l="1"/>
  <c r="E10" i="45"/>
  <c r="H10" i="45"/>
  <c r="G10" i="45"/>
  <c r="O10" i="45"/>
  <c r="D10" i="45"/>
  <c r="A12" i="45"/>
  <c r="B11" i="45"/>
  <c r="S11" i="45"/>
  <c r="I9" i="45"/>
  <c r="M9" i="45" s="1"/>
  <c r="N9" i="45" s="1"/>
  <c r="P9" i="45" s="1"/>
  <c r="K9" i="45"/>
  <c r="J9" i="45" s="1"/>
  <c r="L9" i="45" s="1"/>
  <c r="I10" i="45" l="1"/>
  <c r="A13" i="45"/>
  <c r="B12" i="45"/>
  <c r="S12" i="45"/>
  <c r="K10" i="45"/>
  <c r="J10" i="45" s="1"/>
  <c r="L10" i="45" s="1"/>
  <c r="M10" i="45"/>
  <c r="N10" i="45" s="1"/>
  <c r="E11" i="45"/>
  <c r="H11" i="45"/>
  <c r="G11" i="45"/>
  <c r="O11" i="45"/>
  <c r="F11" i="45"/>
  <c r="D11" i="45"/>
  <c r="I11" i="45" l="1"/>
  <c r="A14" i="45"/>
  <c r="B13" i="45"/>
  <c r="S13" i="45"/>
  <c r="P10" i="45"/>
  <c r="K11" i="45"/>
  <c r="J11" i="45" s="1"/>
  <c r="L11" i="45" s="1"/>
  <c r="M11" i="45"/>
  <c r="N11" i="45" s="1"/>
  <c r="P11" i="45" s="1"/>
  <c r="G12" i="45"/>
  <c r="O12" i="45"/>
  <c r="F12" i="45"/>
  <c r="E12" i="45"/>
  <c r="H12" i="45"/>
  <c r="D12" i="45"/>
  <c r="I12" i="45" l="1"/>
  <c r="M12" i="45" s="1"/>
  <c r="N12" i="45" s="1"/>
  <c r="P12" i="45" s="1"/>
  <c r="K12" i="45"/>
  <c r="J12" i="45" s="1"/>
  <c r="L12" i="45" s="1"/>
  <c r="O13" i="45"/>
  <c r="F13" i="45"/>
  <c r="E13" i="45"/>
  <c r="G13" i="45"/>
  <c r="H13" i="45"/>
  <c r="D13" i="45"/>
  <c r="A15" i="45"/>
  <c r="B14" i="45"/>
  <c r="S14" i="45"/>
  <c r="I13" i="45" l="1"/>
  <c r="M13" i="45" s="1"/>
  <c r="N13" i="45" s="1"/>
  <c r="P13" i="45" s="1"/>
  <c r="F14" i="45"/>
  <c r="E14" i="45"/>
  <c r="H14" i="45"/>
  <c r="G14" i="45"/>
  <c r="O14" i="45"/>
  <c r="D14" i="45"/>
  <c r="K13" i="45"/>
  <c r="J13" i="45" s="1"/>
  <c r="L13" i="45" s="1"/>
  <c r="A16" i="45"/>
  <c r="B15" i="45"/>
  <c r="S15" i="45"/>
  <c r="I14" i="45" l="1"/>
  <c r="F15" i="45"/>
  <c r="E15" i="45"/>
  <c r="H15" i="45"/>
  <c r="G15" i="45"/>
  <c r="O15" i="45"/>
  <c r="D15" i="45"/>
  <c r="A17" i="45"/>
  <c r="B16" i="45"/>
  <c r="S16" i="45"/>
  <c r="K14" i="45"/>
  <c r="J14" i="45" s="1"/>
  <c r="L14" i="45" s="1"/>
  <c r="M14" i="45"/>
  <c r="N14" i="45" s="1"/>
  <c r="P14" i="45" s="1"/>
  <c r="I15" i="45" l="1"/>
  <c r="M15" i="45" s="1"/>
  <c r="N15" i="45" s="1"/>
  <c r="P15" i="45" s="1"/>
  <c r="A18" i="45"/>
  <c r="B17" i="45"/>
  <c r="S17" i="45"/>
  <c r="K15" i="45"/>
  <c r="J15" i="45" s="1"/>
  <c r="L15" i="45" s="1"/>
  <c r="H16" i="45"/>
  <c r="G16" i="45"/>
  <c r="O16" i="45"/>
  <c r="F16" i="45"/>
  <c r="E16" i="45"/>
  <c r="D16" i="45"/>
  <c r="I16" i="45" l="1"/>
  <c r="M16" i="45" s="1"/>
  <c r="N16" i="45" s="1"/>
  <c r="P16" i="45" s="1"/>
  <c r="O17" i="45"/>
  <c r="F17" i="45"/>
  <c r="E17" i="45"/>
  <c r="H17" i="45"/>
  <c r="G17" i="45"/>
  <c r="D17" i="45"/>
  <c r="K16" i="45"/>
  <c r="J16" i="45" s="1"/>
  <c r="L16" i="45" s="1"/>
  <c r="A19" i="45"/>
  <c r="B18" i="45"/>
  <c r="S18" i="45"/>
  <c r="I17" i="45" l="1"/>
  <c r="M17" i="45" s="1"/>
  <c r="N17" i="45" s="1"/>
  <c r="P17" i="45" s="1"/>
  <c r="K17" i="45"/>
  <c r="J17" i="45" s="1"/>
  <c r="L17" i="45" s="1"/>
  <c r="F18" i="45"/>
  <c r="E18" i="45"/>
  <c r="H18" i="45"/>
  <c r="O18" i="45"/>
  <c r="G18" i="45"/>
  <c r="D18" i="45"/>
  <c r="A20" i="45"/>
  <c r="B19" i="45"/>
  <c r="S19" i="45"/>
  <c r="K18" i="45" l="1"/>
  <c r="J18" i="45" s="1"/>
  <c r="L18" i="45" s="1"/>
  <c r="E19" i="45"/>
  <c r="H19" i="45"/>
  <c r="G19" i="45"/>
  <c r="O19" i="45"/>
  <c r="F19" i="45"/>
  <c r="D19" i="45"/>
  <c r="A21" i="45"/>
  <c r="B20" i="45"/>
  <c r="S20" i="45"/>
  <c r="I18" i="45"/>
  <c r="M18" i="45" s="1"/>
  <c r="N18" i="45" s="1"/>
  <c r="P18" i="45" s="1"/>
  <c r="I19" i="45" l="1"/>
  <c r="M19" i="45" s="1"/>
  <c r="N19" i="45" s="1"/>
  <c r="P19" i="45" s="1"/>
  <c r="G20" i="45"/>
  <c r="O20" i="45"/>
  <c r="F20" i="45"/>
  <c r="E20" i="45"/>
  <c r="H20" i="45"/>
  <c r="D20" i="45"/>
  <c r="K19" i="45"/>
  <c r="J19" i="45" s="1"/>
  <c r="L19" i="45" s="1"/>
  <c r="A22" i="45"/>
  <c r="B21" i="45"/>
  <c r="S21" i="45"/>
  <c r="I20" i="45" l="1"/>
  <c r="M20" i="45" s="1"/>
  <c r="N20" i="45" s="1"/>
  <c r="P20" i="45" s="1"/>
  <c r="K20" i="45"/>
  <c r="J20" i="45" s="1"/>
  <c r="L20" i="45" s="1"/>
  <c r="O21" i="45"/>
  <c r="E21" i="45"/>
  <c r="H21" i="45"/>
  <c r="G21" i="45"/>
  <c r="F21" i="45"/>
  <c r="D21" i="45"/>
  <c r="A23" i="45"/>
  <c r="B22" i="45"/>
  <c r="S22" i="45"/>
  <c r="K21" i="45" l="1"/>
  <c r="J21" i="45" s="1"/>
  <c r="L21" i="45" s="1"/>
  <c r="I21" i="45"/>
  <c r="A24" i="45"/>
  <c r="B23" i="45"/>
  <c r="S23" i="45"/>
  <c r="F22" i="45"/>
  <c r="E22" i="45"/>
  <c r="H22" i="45"/>
  <c r="G22" i="45"/>
  <c r="O22" i="45"/>
  <c r="D22" i="45"/>
  <c r="M21" i="45"/>
  <c r="N21" i="45" s="1"/>
  <c r="P21" i="45" s="1"/>
  <c r="F23" i="45" l="1"/>
  <c r="E23" i="45"/>
  <c r="H23" i="45"/>
  <c r="G23" i="45"/>
  <c r="O23" i="45"/>
  <c r="D23" i="45"/>
  <c r="A25" i="45"/>
  <c r="B24" i="45"/>
  <c r="S24" i="45"/>
  <c r="I22" i="45"/>
  <c r="M22" i="45" s="1"/>
  <c r="N22" i="45" s="1"/>
  <c r="P22" i="45" s="1"/>
  <c r="K22" i="45"/>
  <c r="J22" i="45" s="1"/>
  <c r="L22" i="45" s="1"/>
  <c r="I23" i="45" l="1"/>
  <c r="M23" i="45" s="1"/>
  <c r="N23" i="45" s="1"/>
  <c r="P23" i="45" s="1"/>
  <c r="H24" i="45"/>
  <c r="G24" i="45"/>
  <c r="O24" i="45"/>
  <c r="F24" i="45"/>
  <c r="E24" i="45"/>
  <c r="D24" i="45"/>
  <c r="K23" i="45"/>
  <c r="J23" i="45" s="1"/>
  <c r="L23" i="45" s="1"/>
  <c r="A26" i="45"/>
  <c r="B25" i="45"/>
  <c r="S25" i="45"/>
  <c r="I24" i="45" l="1"/>
  <c r="M24" i="45" s="1"/>
  <c r="N24" i="45" s="1"/>
  <c r="P24" i="45" s="1"/>
  <c r="K24" i="45"/>
  <c r="J24" i="45" s="1"/>
  <c r="L24" i="45" s="1"/>
  <c r="G25" i="45"/>
  <c r="O25" i="45"/>
  <c r="F25" i="45"/>
  <c r="E25" i="45"/>
  <c r="H25" i="45"/>
  <c r="D25" i="45"/>
  <c r="A27" i="45"/>
  <c r="B26" i="45"/>
  <c r="S26" i="45"/>
  <c r="I25" i="45" l="1"/>
  <c r="M25" i="45" s="1"/>
  <c r="N25" i="45" s="1"/>
  <c r="P25" i="45" s="1"/>
  <c r="A28" i="45"/>
  <c r="B27" i="45"/>
  <c r="S27" i="45"/>
  <c r="K25" i="45"/>
  <c r="J25" i="45" s="1"/>
  <c r="L25" i="45" s="1"/>
  <c r="O26" i="45"/>
  <c r="E26" i="45"/>
  <c r="H26" i="45"/>
  <c r="G26" i="45"/>
  <c r="F26" i="45"/>
  <c r="D26" i="45"/>
  <c r="F27" i="45" l="1"/>
  <c r="E27" i="45"/>
  <c r="H27" i="45"/>
  <c r="G27" i="45"/>
  <c r="O27" i="45"/>
  <c r="D27" i="45"/>
  <c r="A29" i="45"/>
  <c r="B28" i="45"/>
  <c r="S28" i="45"/>
  <c r="K26" i="45"/>
  <c r="J26" i="45" s="1"/>
  <c r="L26" i="45" s="1"/>
  <c r="I26" i="45"/>
  <c r="M26" i="45" s="1"/>
  <c r="N26" i="45" s="1"/>
  <c r="P26" i="45" s="1"/>
  <c r="I27" i="45" l="1"/>
  <c r="M27" i="45" s="1"/>
  <c r="N27" i="45" s="1"/>
  <c r="P27" i="45" s="1"/>
  <c r="A30" i="45"/>
  <c r="B29" i="45"/>
  <c r="S29" i="45"/>
  <c r="F28" i="45"/>
  <c r="E28" i="45"/>
  <c r="H28" i="45"/>
  <c r="G28" i="45"/>
  <c r="O28" i="45"/>
  <c r="D28" i="45"/>
  <c r="K27" i="45"/>
  <c r="J27" i="45" s="1"/>
  <c r="L27" i="45" s="1"/>
  <c r="I28" i="45" l="1"/>
  <c r="M28" i="45" s="1"/>
  <c r="N28" i="45" s="1"/>
  <c r="P28" i="45" s="1"/>
  <c r="K28" i="45"/>
  <c r="J28" i="45" s="1"/>
  <c r="L28" i="45" s="1"/>
  <c r="H29" i="45"/>
  <c r="G29" i="45"/>
  <c r="O29" i="45"/>
  <c r="F29" i="45"/>
  <c r="E29" i="45"/>
  <c r="D29" i="45"/>
  <c r="A31" i="45"/>
  <c r="B30" i="45"/>
  <c r="S30" i="45"/>
  <c r="I29" i="45" l="1"/>
  <c r="M29" i="45" s="1"/>
  <c r="N29" i="45" s="1"/>
  <c r="P29" i="45" s="1"/>
  <c r="K29" i="45"/>
  <c r="J29" i="45" s="1"/>
  <c r="L29" i="45" s="1"/>
  <c r="O30" i="45"/>
  <c r="F30" i="45"/>
  <c r="E30" i="45"/>
  <c r="H30" i="45"/>
  <c r="G30" i="45"/>
  <c r="D30" i="45"/>
  <c r="A32" i="45"/>
  <c r="B31" i="45"/>
  <c r="S31" i="45"/>
  <c r="F31" i="45" l="1"/>
  <c r="E31" i="45"/>
  <c r="G31" i="45"/>
  <c r="O31" i="45"/>
  <c r="H31" i="45"/>
  <c r="D31" i="45"/>
  <c r="A33" i="45"/>
  <c r="B32" i="45"/>
  <c r="S32" i="45"/>
  <c r="I30" i="45"/>
  <c r="M30" i="45" s="1"/>
  <c r="N30" i="45" s="1"/>
  <c r="P30" i="45" s="1"/>
  <c r="K30" i="45"/>
  <c r="J30" i="45" s="1"/>
  <c r="L30" i="45" s="1"/>
  <c r="I31" i="45" l="1"/>
  <c r="M31" i="45" s="1"/>
  <c r="N31" i="45" s="1"/>
  <c r="P31" i="45" s="1"/>
  <c r="F32" i="45"/>
  <c r="E32" i="45"/>
  <c r="H32" i="45"/>
  <c r="G32" i="45"/>
  <c r="O32" i="45"/>
  <c r="D32" i="45"/>
  <c r="A34" i="45"/>
  <c r="B33" i="45"/>
  <c r="S33" i="45"/>
  <c r="K31" i="45"/>
  <c r="J31" i="45" s="1"/>
  <c r="L31" i="45" s="1"/>
  <c r="I32" i="45" l="1"/>
  <c r="M32" i="45" s="1"/>
  <c r="N32" i="45" s="1"/>
  <c r="P32" i="45" s="1"/>
  <c r="A35" i="45"/>
  <c r="B34" i="45"/>
  <c r="S34" i="45"/>
  <c r="K32" i="45"/>
  <c r="J32" i="45" s="1"/>
  <c r="L32" i="45" s="1"/>
  <c r="H33" i="45"/>
  <c r="G33" i="45"/>
  <c r="O33" i="45"/>
  <c r="F33" i="45"/>
  <c r="E33" i="45"/>
  <c r="D33" i="45"/>
  <c r="I33" i="45" l="1"/>
  <c r="M33" i="45" s="1"/>
  <c r="N33" i="45" s="1"/>
  <c r="P33" i="45" s="1"/>
  <c r="E34" i="45"/>
  <c r="H34" i="45"/>
  <c r="G34" i="45"/>
  <c r="O34" i="45"/>
  <c r="F34" i="45"/>
  <c r="D34" i="45"/>
  <c r="A36" i="45"/>
  <c r="B35" i="45"/>
  <c r="S35" i="45"/>
  <c r="K33" i="45"/>
  <c r="J33" i="45" s="1"/>
  <c r="L33" i="45" s="1"/>
  <c r="K34" i="45" l="1"/>
  <c r="J34" i="45" s="1"/>
  <c r="L34" i="45" s="1"/>
  <c r="A6" i="46"/>
  <c r="B36" i="45"/>
  <c r="S36" i="45"/>
  <c r="I34" i="45"/>
  <c r="M34" i="45" s="1"/>
  <c r="N34" i="45" s="1"/>
  <c r="P34" i="45" s="1"/>
  <c r="F35" i="45"/>
  <c r="O35" i="45"/>
  <c r="E35" i="45"/>
  <c r="H35" i="45"/>
  <c r="G35" i="45"/>
  <c r="D35" i="45"/>
  <c r="I35" i="45" l="1"/>
  <c r="M35" i="45" s="1"/>
  <c r="N35" i="45" s="1"/>
  <c r="P35" i="45" s="1"/>
  <c r="F36" i="45"/>
  <c r="E36" i="45"/>
  <c r="H36" i="45"/>
  <c r="G36" i="45"/>
  <c r="O36" i="45"/>
  <c r="O37" i="45" s="1"/>
  <c r="C38" i="45" s="1"/>
  <c r="D36" i="45"/>
  <c r="K35" i="45"/>
  <c r="J35" i="45" s="1"/>
  <c r="L35" i="45" s="1"/>
  <c r="A7" i="46"/>
  <c r="B6" i="46"/>
  <c r="A3" i="46"/>
  <c r="S6" i="46"/>
  <c r="K36" i="45" l="1"/>
  <c r="J36" i="45" s="1"/>
  <c r="L36" i="45" s="1"/>
  <c r="I36" i="45"/>
  <c r="M36" i="45" s="1"/>
  <c r="N36" i="45" s="1"/>
  <c r="E6" i="46"/>
  <c r="H6" i="46"/>
  <c r="G6" i="46"/>
  <c r="O6" i="46"/>
  <c r="F6" i="46"/>
  <c r="D6" i="46"/>
  <c r="A8" i="46"/>
  <c r="B7" i="46"/>
  <c r="S7" i="46"/>
  <c r="I6" i="46" l="1"/>
  <c r="M6" i="46" s="1"/>
  <c r="N6" i="46" s="1"/>
  <c r="A9" i="46"/>
  <c r="B8" i="46"/>
  <c r="S8" i="46"/>
  <c r="K6" i="46"/>
  <c r="J6" i="46" s="1"/>
  <c r="L6" i="46" s="1"/>
  <c r="E7" i="46"/>
  <c r="H7" i="46"/>
  <c r="G7" i="46"/>
  <c r="O7" i="46"/>
  <c r="F7" i="46"/>
  <c r="D7" i="46"/>
  <c r="P36" i="45"/>
  <c r="P37" i="45" s="1"/>
  <c r="P40" i="45" s="1"/>
  <c r="P43" i="45" s="1"/>
  <c r="P41" i="46" s="1"/>
  <c r="N37" i="45"/>
  <c r="I7" i="46" l="1"/>
  <c r="M7" i="46" s="1"/>
  <c r="N7" i="46" s="1"/>
  <c r="P7" i="46" s="1"/>
  <c r="P6" i="46"/>
  <c r="K7" i="46"/>
  <c r="J7" i="46" s="1"/>
  <c r="L7" i="46" s="1"/>
  <c r="G8" i="46"/>
  <c r="O8" i="46"/>
  <c r="F8" i="46"/>
  <c r="E8" i="46"/>
  <c r="H8" i="46"/>
  <c r="D8" i="46"/>
  <c r="A10" i="46"/>
  <c r="B9" i="46"/>
  <c r="S9" i="46"/>
  <c r="K8" i="46" l="1"/>
  <c r="J8" i="46" s="1"/>
  <c r="L8" i="46" s="1"/>
  <c r="A11" i="46"/>
  <c r="B10" i="46"/>
  <c r="S10" i="46"/>
  <c r="O9" i="46"/>
  <c r="F9" i="46"/>
  <c r="E9" i="46"/>
  <c r="H9" i="46"/>
  <c r="G9" i="46"/>
  <c r="D9" i="46"/>
  <c r="I8" i="46"/>
  <c r="M8" i="46" s="1"/>
  <c r="N8" i="46" s="1"/>
  <c r="I9" i="46" l="1"/>
  <c r="M9" i="46" s="1"/>
  <c r="N9" i="46" s="1"/>
  <c r="P9" i="46" s="1"/>
  <c r="P8" i="46"/>
  <c r="F10" i="46"/>
  <c r="E10" i="46"/>
  <c r="H10" i="46"/>
  <c r="G10" i="46"/>
  <c r="O10" i="46"/>
  <c r="D10" i="46"/>
  <c r="A12" i="46"/>
  <c r="B11" i="46"/>
  <c r="S11" i="46"/>
  <c r="K9" i="46"/>
  <c r="J9" i="46" s="1"/>
  <c r="L9" i="46" s="1"/>
  <c r="I10" i="46" l="1"/>
  <c r="M10" i="46" s="1"/>
  <c r="N10" i="46" s="1"/>
  <c r="P10" i="46" s="1"/>
  <c r="K10" i="46"/>
  <c r="J10" i="46" s="1"/>
  <c r="L10" i="46" s="1"/>
  <c r="A13" i="46"/>
  <c r="B12" i="46"/>
  <c r="S12" i="46"/>
  <c r="F11" i="46"/>
  <c r="E11" i="46"/>
  <c r="H11" i="46"/>
  <c r="G11" i="46"/>
  <c r="O11" i="46"/>
  <c r="D11" i="46"/>
  <c r="F12" i="46" l="1"/>
  <c r="E12" i="46"/>
  <c r="H12" i="46"/>
  <c r="G12" i="46"/>
  <c r="O12" i="46"/>
  <c r="D12" i="46"/>
  <c r="K11" i="46"/>
  <c r="J11" i="46" s="1"/>
  <c r="L11" i="46" s="1"/>
  <c r="A14" i="46"/>
  <c r="B13" i="46"/>
  <c r="S13" i="46"/>
  <c r="I11" i="46"/>
  <c r="M11" i="46" s="1"/>
  <c r="N11" i="46" s="1"/>
  <c r="P11" i="46" l="1"/>
  <c r="I12" i="46"/>
  <c r="E13" i="46"/>
  <c r="H13" i="46"/>
  <c r="G13" i="46"/>
  <c r="O13" i="46"/>
  <c r="F13" i="46"/>
  <c r="K13" i="46" s="1"/>
  <c r="J13" i="46" s="1"/>
  <c r="L13" i="46" s="1"/>
  <c r="D13" i="46"/>
  <c r="A15" i="46"/>
  <c r="B14" i="46"/>
  <c r="S14" i="46"/>
  <c r="M12" i="46"/>
  <c r="N12" i="46" s="1"/>
  <c r="P12" i="46" s="1"/>
  <c r="K12" i="46"/>
  <c r="J12" i="46" s="1"/>
  <c r="L12" i="46" s="1"/>
  <c r="I13" i="46" l="1"/>
  <c r="M13" i="46" s="1"/>
  <c r="N13" i="46" s="1"/>
  <c r="P13" i="46" s="1"/>
  <c r="G14" i="46"/>
  <c r="O14" i="46"/>
  <c r="F14" i="46"/>
  <c r="E14" i="46"/>
  <c r="H14" i="46"/>
  <c r="D14" i="46"/>
  <c r="A16" i="46"/>
  <c r="B15" i="46"/>
  <c r="S15" i="46"/>
  <c r="I14" i="46" l="1"/>
  <c r="B16" i="46"/>
  <c r="A17" i="46"/>
  <c r="S16" i="46"/>
  <c r="M14" i="46"/>
  <c r="N14" i="46" s="1"/>
  <c r="P14" i="46" s="1"/>
  <c r="K14" i="46"/>
  <c r="J14" i="46" s="1"/>
  <c r="L14" i="46" s="1"/>
  <c r="G15" i="46"/>
  <c r="O15" i="46"/>
  <c r="F15" i="46"/>
  <c r="E15" i="46"/>
  <c r="H15" i="46"/>
  <c r="D15" i="46"/>
  <c r="K15" i="46" l="1"/>
  <c r="J15" i="46" s="1"/>
  <c r="L15" i="46" s="1"/>
  <c r="I15" i="46"/>
  <c r="M15" i="46" s="1"/>
  <c r="N15" i="46" s="1"/>
  <c r="P15" i="46" s="1"/>
  <c r="A18" i="46"/>
  <c r="B17" i="46"/>
  <c r="S17" i="46"/>
  <c r="O16" i="46"/>
  <c r="F16" i="46"/>
  <c r="E16" i="46"/>
  <c r="H16" i="46"/>
  <c r="G16" i="46"/>
  <c r="D16" i="46"/>
  <c r="K16" i="46" l="1"/>
  <c r="J16" i="46" s="1"/>
  <c r="L16" i="46" s="1"/>
  <c r="F17" i="46"/>
  <c r="E17" i="46"/>
  <c r="H17" i="46"/>
  <c r="G17" i="46"/>
  <c r="O17" i="46"/>
  <c r="D17" i="46"/>
  <c r="A19" i="46"/>
  <c r="B18" i="46"/>
  <c r="S18" i="46"/>
  <c r="I16" i="46"/>
  <c r="M16" i="46" s="1"/>
  <c r="N16" i="46" s="1"/>
  <c r="P16" i="46" s="1"/>
  <c r="I17" i="46" l="1"/>
  <c r="M17" i="46" s="1"/>
  <c r="N17" i="46" s="1"/>
  <c r="P17" i="46" s="1"/>
  <c r="F18" i="46"/>
  <c r="E18" i="46"/>
  <c r="H18" i="46"/>
  <c r="G18" i="46"/>
  <c r="O18" i="46"/>
  <c r="D18" i="46"/>
  <c r="K17" i="46"/>
  <c r="J17" i="46" s="1"/>
  <c r="L17" i="46" s="1"/>
  <c r="A20" i="46"/>
  <c r="B19" i="46"/>
  <c r="S19" i="46"/>
  <c r="A21" i="46" l="1"/>
  <c r="B20" i="46"/>
  <c r="S20" i="46"/>
  <c r="I18" i="46"/>
  <c r="M18" i="46" s="1"/>
  <c r="N18" i="46" s="1"/>
  <c r="P18" i="46" s="1"/>
  <c r="F19" i="46"/>
  <c r="E19" i="46"/>
  <c r="H19" i="46"/>
  <c r="G19" i="46"/>
  <c r="O19" i="46"/>
  <c r="D19" i="46"/>
  <c r="K18" i="46"/>
  <c r="J18" i="46" s="1"/>
  <c r="L18" i="46" s="1"/>
  <c r="H20" i="46" l="1"/>
  <c r="D20" i="46"/>
  <c r="O20" i="46"/>
  <c r="G20" i="46"/>
  <c r="F20" i="46"/>
  <c r="E20" i="46"/>
  <c r="K19" i="46"/>
  <c r="J19" i="46" s="1"/>
  <c r="L19" i="46" s="1"/>
  <c r="I19" i="46"/>
  <c r="M19" i="46" s="1"/>
  <c r="N19" i="46" s="1"/>
  <c r="P19" i="46" s="1"/>
  <c r="A22" i="46"/>
  <c r="B21" i="46"/>
  <c r="S21" i="46"/>
  <c r="I20" i="46" l="1"/>
  <c r="K20" i="46"/>
  <c r="J20" i="46" s="1"/>
  <c r="L20" i="46" s="1"/>
  <c r="M20" i="46"/>
  <c r="N20" i="46" s="1"/>
  <c r="P20" i="46" s="1"/>
  <c r="O21" i="46"/>
  <c r="F21" i="46"/>
  <c r="E21" i="46"/>
  <c r="H21" i="46"/>
  <c r="G21" i="46"/>
  <c r="D21" i="46"/>
  <c r="A23" i="46"/>
  <c r="B22" i="46"/>
  <c r="S22" i="46"/>
  <c r="I21" i="46" l="1"/>
  <c r="M21" i="46" s="1"/>
  <c r="N21" i="46" s="1"/>
  <c r="P21" i="46" s="1"/>
  <c r="K21" i="46"/>
  <c r="J21" i="46" s="1"/>
  <c r="L21" i="46" s="1"/>
  <c r="F22" i="46"/>
  <c r="E22" i="46"/>
  <c r="H22" i="46"/>
  <c r="G22" i="46"/>
  <c r="O22" i="46"/>
  <c r="D22" i="46"/>
  <c r="A24" i="46"/>
  <c r="B23" i="46"/>
  <c r="S23" i="46"/>
  <c r="A25" i="46" l="1"/>
  <c r="B24" i="46"/>
  <c r="S24" i="46"/>
  <c r="F23" i="46"/>
  <c r="E23" i="46"/>
  <c r="H23" i="46"/>
  <c r="G23" i="46"/>
  <c r="O23" i="46"/>
  <c r="D23" i="46"/>
  <c r="I22" i="46"/>
  <c r="M22" i="46" s="1"/>
  <c r="N22" i="46" s="1"/>
  <c r="P22" i="46" s="1"/>
  <c r="K22" i="46"/>
  <c r="J22" i="46" s="1"/>
  <c r="L22" i="46" s="1"/>
  <c r="I23" i="46" l="1"/>
  <c r="M23" i="46" s="1"/>
  <c r="N23" i="46" s="1"/>
  <c r="P23" i="46" s="1"/>
  <c r="K23" i="46"/>
  <c r="J23" i="46" s="1"/>
  <c r="L23" i="46" s="1"/>
  <c r="H24" i="46"/>
  <c r="G24" i="46"/>
  <c r="O24" i="46"/>
  <c r="E24" i="46"/>
  <c r="F24" i="46"/>
  <c r="D24" i="46"/>
  <c r="A26" i="46"/>
  <c r="B25" i="46"/>
  <c r="S25" i="46"/>
  <c r="K24" i="46" l="1"/>
  <c r="J24" i="46" s="1"/>
  <c r="L24" i="46" s="1"/>
  <c r="G25" i="46"/>
  <c r="O25" i="46"/>
  <c r="F25" i="46"/>
  <c r="E25" i="46"/>
  <c r="H25" i="46"/>
  <c r="D25" i="46"/>
  <c r="I24" i="46"/>
  <c r="M24" i="46" s="1"/>
  <c r="N24" i="46" s="1"/>
  <c r="P24" i="46" s="1"/>
  <c r="A27" i="46"/>
  <c r="B26" i="46"/>
  <c r="S26" i="46"/>
  <c r="K25" i="46" l="1"/>
  <c r="J25" i="46" s="1"/>
  <c r="L25" i="46" s="1"/>
  <c r="F26" i="46"/>
  <c r="E26" i="46"/>
  <c r="H26" i="46"/>
  <c r="G26" i="46"/>
  <c r="O26" i="46"/>
  <c r="D26" i="46"/>
  <c r="I25" i="46"/>
  <c r="M25" i="46" s="1"/>
  <c r="N25" i="46" s="1"/>
  <c r="P25" i="46" s="1"/>
  <c r="A28" i="46"/>
  <c r="B27" i="46"/>
  <c r="S27" i="46"/>
  <c r="I26" i="46" l="1"/>
  <c r="M26" i="46" s="1"/>
  <c r="N26" i="46" s="1"/>
  <c r="P26" i="46" s="1"/>
  <c r="A29" i="46"/>
  <c r="B28" i="46"/>
  <c r="S28" i="46"/>
  <c r="F27" i="46"/>
  <c r="E27" i="46"/>
  <c r="H27" i="46"/>
  <c r="G27" i="46"/>
  <c r="O27" i="46"/>
  <c r="D27" i="46"/>
  <c r="K26" i="46"/>
  <c r="J26" i="46" s="1"/>
  <c r="L26" i="46" s="1"/>
  <c r="A30" i="46" l="1"/>
  <c r="B29" i="46"/>
  <c r="S29" i="46"/>
  <c r="K27" i="46"/>
  <c r="J27" i="46" s="1"/>
  <c r="L27" i="46" s="1"/>
  <c r="E28" i="46"/>
  <c r="H28" i="46"/>
  <c r="G28" i="46"/>
  <c r="O28" i="46"/>
  <c r="F28" i="46"/>
  <c r="D28" i="46"/>
  <c r="I27" i="46"/>
  <c r="M27" i="46" s="1"/>
  <c r="N27" i="46" s="1"/>
  <c r="P27" i="46" s="1"/>
  <c r="I28" i="46" l="1"/>
  <c r="M28" i="46" s="1"/>
  <c r="N28" i="46" s="1"/>
  <c r="P28" i="46" s="1"/>
  <c r="G29" i="46"/>
  <c r="O29" i="46"/>
  <c r="F29" i="46"/>
  <c r="H29" i="46"/>
  <c r="E29" i="46"/>
  <c r="D29" i="46"/>
  <c r="K28" i="46"/>
  <c r="J28" i="46" s="1"/>
  <c r="L28" i="46" s="1"/>
  <c r="A31" i="46"/>
  <c r="B30" i="46"/>
  <c r="S30" i="46"/>
  <c r="I29" i="46" l="1"/>
  <c r="M29" i="46" s="1"/>
  <c r="N29" i="46" s="1"/>
  <c r="P29" i="46" s="1"/>
  <c r="K29" i="46"/>
  <c r="J29" i="46" s="1"/>
  <c r="L29" i="46" s="1"/>
  <c r="F30" i="46"/>
  <c r="E30" i="46"/>
  <c r="H30" i="46"/>
  <c r="G30" i="46"/>
  <c r="O30" i="46"/>
  <c r="D30" i="46"/>
  <c r="A32" i="46"/>
  <c r="B31" i="46"/>
  <c r="S31" i="46"/>
  <c r="I30" i="46" l="1"/>
  <c r="M30" i="46" s="1"/>
  <c r="N30" i="46" s="1"/>
  <c r="P30" i="46" s="1"/>
  <c r="K30" i="46"/>
  <c r="J30" i="46" s="1"/>
  <c r="L30" i="46" s="1"/>
  <c r="F31" i="46"/>
  <c r="E31" i="46"/>
  <c r="H31" i="46"/>
  <c r="G31" i="46"/>
  <c r="O31" i="46"/>
  <c r="D31" i="46"/>
  <c r="A33" i="46"/>
  <c r="B32" i="46"/>
  <c r="S32" i="46"/>
  <c r="I31" i="46" l="1"/>
  <c r="M31" i="46" s="1"/>
  <c r="N31" i="46" s="1"/>
  <c r="P31" i="46" s="1"/>
  <c r="K31" i="46"/>
  <c r="J31" i="46" s="1"/>
  <c r="L31" i="46" s="1"/>
  <c r="E32" i="46"/>
  <c r="H32" i="46"/>
  <c r="G32" i="46"/>
  <c r="O32" i="46"/>
  <c r="F32" i="46"/>
  <c r="D32" i="46"/>
  <c r="A34" i="46"/>
  <c r="B33" i="46"/>
  <c r="S33" i="46"/>
  <c r="H33" i="46" l="1"/>
  <c r="G33" i="46"/>
  <c r="O33" i="46"/>
  <c r="F33" i="46"/>
  <c r="E33" i="46"/>
  <c r="D33" i="46"/>
  <c r="K32" i="46"/>
  <c r="J32" i="46" s="1"/>
  <c r="L32" i="46" s="1"/>
  <c r="I32" i="46"/>
  <c r="M32" i="46" s="1"/>
  <c r="N32" i="46" s="1"/>
  <c r="P32" i="46" s="1"/>
  <c r="A35" i="46"/>
  <c r="B34" i="46"/>
  <c r="S34" i="46"/>
  <c r="I33" i="46" l="1"/>
  <c r="M33" i="46" s="1"/>
  <c r="N33" i="46" s="1"/>
  <c r="P33" i="46" s="1"/>
  <c r="K33" i="46"/>
  <c r="J33" i="46" s="1"/>
  <c r="L33" i="46" s="1"/>
  <c r="O34" i="46"/>
  <c r="F34" i="46"/>
  <c r="E34" i="46"/>
  <c r="G34" i="46"/>
  <c r="H34" i="46"/>
  <c r="D34" i="46"/>
  <c r="A36" i="46"/>
  <c r="B35" i="46"/>
  <c r="S35" i="46"/>
  <c r="I34" i="46" l="1"/>
  <c r="K34" i="46"/>
  <c r="J34" i="46" s="1"/>
  <c r="L34" i="46" s="1"/>
  <c r="A6" i="47"/>
  <c r="B36" i="46"/>
  <c r="S36" i="46"/>
  <c r="M34" i="46"/>
  <c r="N34" i="46" s="1"/>
  <c r="P34" i="46" s="1"/>
  <c r="F35" i="46"/>
  <c r="E35" i="46"/>
  <c r="H35" i="46"/>
  <c r="G35" i="46"/>
  <c r="O35" i="46"/>
  <c r="D35" i="46"/>
  <c r="A7" i="47" l="1"/>
  <c r="B6" i="47"/>
  <c r="A3" i="47"/>
  <c r="S6" i="47"/>
  <c r="K35" i="46"/>
  <c r="J35" i="46" s="1"/>
  <c r="L35" i="46" s="1"/>
  <c r="F36" i="46"/>
  <c r="E36" i="46"/>
  <c r="H36" i="46"/>
  <c r="G36" i="46"/>
  <c r="O36" i="46"/>
  <c r="O37" i="46" s="1"/>
  <c r="C38" i="46" s="1"/>
  <c r="D36" i="46"/>
  <c r="I35" i="46"/>
  <c r="M35" i="46" s="1"/>
  <c r="N35" i="46" s="1"/>
  <c r="P35" i="46" s="1"/>
  <c r="K36" i="46" l="1"/>
  <c r="J36" i="46" s="1"/>
  <c r="L36" i="46" s="1"/>
  <c r="E6" i="47"/>
  <c r="H6" i="47"/>
  <c r="F6" i="47"/>
  <c r="G6" i="47"/>
  <c r="O6" i="47"/>
  <c r="D6" i="47"/>
  <c r="I36" i="46"/>
  <c r="M36" i="46" s="1"/>
  <c r="N36" i="46" s="1"/>
  <c r="A8" i="47"/>
  <c r="B7" i="47"/>
  <c r="S7" i="47"/>
  <c r="P36" i="46" l="1"/>
  <c r="P37" i="46" s="1"/>
  <c r="P40" i="46" s="1"/>
  <c r="P43" i="46" s="1"/>
  <c r="P41" i="47" s="1"/>
  <c r="N37" i="46"/>
  <c r="K6" i="47"/>
  <c r="J6" i="47" s="1"/>
  <c r="L6" i="47" s="1"/>
  <c r="F7" i="47"/>
  <c r="E7" i="47"/>
  <c r="G7" i="47"/>
  <c r="H7" i="47"/>
  <c r="O7" i="47"/>
  <c r="D7" i="47"/>
  <c r="A9" i="47"/>
  <c r="B8" i="47"/>
  <c r="S8" i="47"/>
  <c r="I6" i="47"/>
  <c r="M6" i="47" s="1"/>
  <c r="N6" i="47" s="1"/>
  <c r="I7" i="47" l="1"/>
  <c r="M7" i="47" s="1"/>
  <c r="N7" i="47" s="1"/>
  <c r="P7" i="47" s="1"/>
  <c r="P6" i="47"/>
  <c r="E8" i="47"/>
  <c r="H8" i="47"/>
  <c r="O8" i="47"/>
  <c r="G8" i="47"/>
  <c r="F8" i="47"/>
  <c r="D8" i="47"/>
  <c r="A10" i="47"/>
  <c r="B9" i="47"/>
  <c r="S9" i="47"/>
  <c r="K7" i="47"/>
  <c r="J7" i="47" s="1"/>
  <c r="L7" i="47" s="1"/>
  <c r="A11" i="47" l="1"/>
  <c r="B10" i="47"/>
  <c r="S10" i="47"/>
  <c r="I8" i="47"/>
  <c r="M8" i="47" s="1"/>
  <c r="N8" i="47" s="1"/>
  <c r="P8" i="47" s="1"/>
  <c r="H9" i="47"/>
  <c r="G9" i="47"/>
  <c r="F9" i="47"/>
  <c r="E9" i="47"/>
  <c r="O9" i="47"/>
  <c r="D9" i="47"/>
  <c r="K8" i="47"/>
  <c r="J8" i="47" s="1"/>
  <c r="L8" i="47" s="1"/>
  <c r="K9" i="47" l="1"/>
  <c r="J9" i="47" s="1"/>
  <c r="L9" i="47" s="1"/>
  <c r="I9" i="47"/>
  <c r="M9" i="47" s="1"/>
  <c r="N9" i="47" s="1"/>
  <c r="P9" i="47" s="1"/>
  <c r="A12" i="47"/>
  <c r="B11" i="47"/>
  <c r="S11" i="47"/>
  <c r="O10" i="47"/>
  <c r="F10" i="47"/>
  <c r="E10" i="47"/>
  <c r="H10" i="47"/>
  <c r="G10" i="47"/>
  <c r="D10" i="47"/>
  <c r="K10" i="47" l="1"/>
  <c r="J10" i="47" s="1"/>
  <c r="L10" i="47" s="1"/>
  <c r="O11" i="47"/>
  <c r="F11" i="47"/>
  <c r="E11" i="47"/>
  <c r="H11" i="47"/>
  <c r="G11" i="47"/>
  <c r="D11" i="47"/>
  <c r="I10" i="47"/>
  <c r="M10" i="47" s="1"/>
  <c r="N10" i="47" s="1"/>
  <c r="A13" i="47"/>
  <c r="B12" i="47"/>
  <c r="S12" i="47"/>
  <c r="P10" i="47" l="1"/>
  <c r="I11" i="47"/>
  <c r="M11" i="47"/>
  <c r="N11" i="47" s="1"/>
  <c r="P11" i="47" s="1"/>
  <c r="K11" i="47"/>
  <c r="J11" i="47" s="1"/>
  <c r="L11" i="47" s="1"/>
  <c r="E12" i="47"/>
  <c r="H12" i="47"/>
  <c r="F12" i="47"/>
  <c r="G12" i="47"/>
  <c r="O12" i="47"/>
  <c r="D12" i="47"/>
  <c r="A14" i="47"/>
  <c r="B13" i="47"/>
  <c r="S13" i="47"/>
  <c r="I12" i="47" l="1"/>
  <c r="M12" i="47" s="1"/>
  <c r="N12" i="47" s="1"/>
  <c r="P12" i="47" s="1"/>
  <c r="K12" i="47"/>
  <c r="J12" i="47" s="1"/>
  <c r="L12" i="47" s="1"/>
  <c r="F13" i="47"/>
  <c r="H13" i="47"/>
  <c r="G13" i="47"/>
  <c r="E13" i="47"/>
  <c r="O13" i="47"/>
  <c r="D13" i="47"/>
  <c r="A15" i="47"/>
  <c r="B14" i="47"/>
  <c r="S14" i="47"/>
  <c r="K13" i="47" l="1"/>
  <c r="J13" i="47" s="1"/>
  <c r="L13" i="47" s="1"/>
  <c r="E14" i="47"/>
  <c r="H14" i="47"/>
  <c r="O14" i="47"/>
  <c r="F14" i="47"/>
  <c r="G14" i="47"/>
  <c r="D14" i="47"/>
  <c r="A16" i="47"/>
  <c r="B15" i="47"/>
  <c r="S15" i="47"/>
  <c r="I13" i="47"/>
  <c r="M13" i="47" s="1"/>
  <c r="N13" i="47" s="1"/>
  <c r="P13" i="47" s="1"/>
  <c r="A17" i="47" l="1"/>
  <c r="B16" i="47"/>
  <c r="S16" i="47"/>
  <c r="K14" i="47"/>
  <c r="J14" i="47" s="1"/>
  <c r="L14" i="47" s="1"/>
  <c r="I14" i="47"/>
  <c r="M14" i="47" s="1"/>
  <c r="N14" i="47" s="1"/>
  <c r="P14" i="47" s="1"/>
  <c r="G15" i="47"/>
  <c r="O15" i="47"/>
  <c r="F15" i="47"/>
  <c r="H15" i="47"/>
  <c r="E15" i="47"/>
  <c r="D15" i="47"/>
  <c r="I15" i="47" l="1"/>
  <c r="M15" i="47" s="1"/>
  <c r="N15" i="47" s="1"/>
  <c r="P15" i="47" s="1"/>
  <c r="K15" i="47"/>
  <c r="J15" i="47" s="1"/>
  <c r="L15" i="47" s="1"/>
  <c r="A18" i="47"/>
  <c r="B17" i="47"/>
  <c r="S17" i="47"/>
  <c r="O16" i="47"/>
  <c r="F16" i="47"/>
  <c r="E16" i="47"/>
  <c r="H16" i="47"/>
  <c r="G16" i="47"/>
  <c r="D16" i="47"/>
  <c r="I16" i="47" l="1"/>
  <c r="M16" i="47" s="1"/>
  <c r="N16" i="47" s="1"/>
  <c r="P16" i="47" s="1"/>
  <c r="K16" i="47"/>
  <c r="J16" i="47" s="1"/>
  <c r="L16" i="47" s="1"/>
  <c r="F17" i="47"/>
  <c r="E17" i="47"/>
  <c r="H17" i="47"/>
  <c r="G17" i="47"/>
  <c r="O17" i="47"/>
  <c r="D17" i="47"/>
  <c r="A19" i="47"/>
  <c r="B18" i="47"/>
  <c r="S18" i="47"/>
  <c r="F18" i="47" l="1"/>
  <c r="H18" i="47"/>
  <c r="G18" i="47"/>
  <c r="E18" i="47"/>
  <c r="O18" i="47"/>
  <c r="D18" i="47"/>
  <c r="K17" i="47"/>
  <c r="J17" i="47" s="1"/>
  <c r="L17" i="47" s="1"/>
  <c r="I17" i="47"/>
  <c r="M17" i="47" s="1"/>
  <c r="N17" i="47" s="1"/>
  <c r="P17" i="47" s="1"/>
  <c r="A20" i="47"/>
  <c r="B19" i="47"/>
  <c r="S19" i="47"/>
  <c r="I18" i="47" l="1"/>
  <c r="M18" i="47" s="1"/>
  <c r="N18" i="47" s="1"/>
  <c r="P18" i="47" s="1"/>
  <c r="F19" i="47"/>
  <c r="E19" i="47"/>
  <c r="G19" i="47"/>
  <c r="H19" i="47"/>
  <c r="O19" i="47"/>
  <c r="D19" i="47"/>
  <c r="A21" i="47"/>
  <c r="B20" i="47"/>
  <c r="S20" i="47"/>
  <c r="K18" i="47"/>
  <c r="J18" i="47" s="1"/>
  <c r="L18" i="47" s="1"/>
  <c r="I19" i="47" l="1"/>
  <c r="M19" i="47" s="1"/>
  <c r="N19" i="47" s="1"/>
  <c r="P19" i="47" s="1"/>
  <c r="A22" i="47"/>
  <c r="B21" i="47"/>
  <c r="S21" i="47"/>
  <c r="K19" i="47"/>
  <c r="J19" i="47" s="1"/>
  <c r="L19" i="47" s="1"/>
  <c r="E20" i="47"/>
  <c r="H20" i="47"/>
  <c r="O20" i="47"/>
  <c r="G20" i="47"/>
  <c r="F20" i="47"/>
  <c r="D20" i="47"/>
  <c r="I20" i="47" l="1"/>
  <c r="M20" i="47" s="1"/>
  <c r="N20" i="47" s="1"/>
  <c r="P20" i="47" s="1"/>
  <c r="H21" i="47"/>
  <c r="G21" i="47"/>
  <c r="F21" i="47"/>
  <c r="E21" i="47"/>
  <c r="O21" i="47"/>
  <c r="D21" i="47"/>
  <c r="K20" i="47"/>
  <c r="J20" i="47" s="1"/>
  <c r="L20" i="47" s="1"/>
  <c r="A23" i="47"/>
  <c r="B22" i="47"/>
  <c r="S22" i="47"/>
  <c r="K21" i="47" l="1"/>
  <c r="J21" i="47" s="1"/>
  <c r="L21" i="47" s="1"/>
  <c r="O22" i="47"/>
  <c r="F22" i="47"/>
  <c r="E22" i="47"/>
  <c r="H22" i="47"/>
  <c r="G22" i="47"/>
  <c r="D22" i="47"/>
  <c r="A24" i="47"/>
  <c r="B23" i="47"/>
  <c r="S23" i="47"/>
  <c r="I21" i="47"/>
  <c r="M21" i="47" s="1"/>
  <c r="N21" i="47" s="1"/>
  <c r="P21" i="47" s="1"/>
  <c r="I22" i="47" l="1"/>
  <c r="M22" i="47" s="1"/>
  <c r="N22" i="47" s="1"/>
  <c r="P22" i="47" s="1"/>
  <c r="A25" i="47"/>
  <c r="B24" i="47"/>
  <c r="S24" i="47"/>
  <c r="K22" i="47"/>
  <c r="J22" i="47" s="1"/>
  <c r="L22" i="47" s="1"/>
  <c r="E23" i="47"/>
  <c r="H23" i="47"/>
  <c r="F23" i="47"/>
  <c r="G23" i="47"/>
  <c r="O23" i="47"/>
  <c r="D23" i="47"/>
  <c r="I23" i="47" l="1"/>
  <c r="M23" i="47" s="1"/>
  <c r="N23" i="47" s="1"/>
  <c r="P23" i="47" s="1"/>
  <c r="K23" i="47"/>
  <c r="J23" i="47" s="1"/>
  <c r="L23" i="47" s="1"/>
  <c r="F24" i="47"/>
  <c r="H24" i="47"/>
  <c r="G24" i="47"/>
  <c r="E24" i="47"/>
  <c r="O24" i="47"/>
  <c r="D24" i="47"/>
  <c r="A26" i="47"/>
  <c r="B25" i="47"/>
  <c r="S25" i="47"/>
  <c r="I24" i="47" l="1"/>
  <c r="M24" i="47" s="1"/>
  <c r="N24" i="47" s="1"/>
  <c r="P24" i="47" s="1"/>
  <c r="F25" i="47"/>
  <c r="E25" i="47"/>
  <c r="G25" i="47"/>
  <c r="H25" i="47"/>
  <c r="O25" i="47"/>
  <c r="D25" i="47"/>
  <c r="K24" i="47"/>
  <c r="J24" i="47" s="1"/>
  <c r="L24" i="47" s="1"/>
  <c r="A27" i="47"/>
  <c r="B26" i="47"/>
  <c r="S26" i="47"/>
  <c r="I25" i="47" l="1"/>
  <c r="M25" i="47" s="1"/>
  <c r="N25" i="47" s="1"/>
  <c r="P25" i="47" s="1"/>
  <c r="K25" i="47"/>
  <c r="J25" i="47" s="1"/>
  <c r="L25" i="47" s="1"/>
  <c r="E26" i="47"/>
  <c r="H26" i="47"/>
  <c r="O26" i="47"/>
  <c r="F26" i="47"/>
  <c r="K26" i="47" s="1"/>
  <c r="G26" i="47"/>
  <c r="D26" i="47"/>
  <c r="A28" i="47"/>
  <c r="B27" i="47"/>
  <c r="S27" i="47"/>
  <c r="J26" i="47" l="1"/>
  <c r="L26" i="47" s="1"/>
  <c r="A29" i="47"/>
  <c r="B28" i="47"/>
  <c r="S28" i="47"/>
  <c r="I26" i="47"/>
  <c r="M26" i="47" s="1"/>
  <c r="N26" i="47" s="1"/>
  <c r="P26" i="47" s="1"/>
  <c r="G27" i="47"/>
  <c r="O27" i="47"/>
  <c r="F27" i="47"/>
  <c r="E27" i="47"/>
  <c r="H27" i="47"/>
  <c r="D27" i="47"/>
  <c r="F28" i="47" l="1"/>
  <c r="E28" i="47"/>
  <c r="H28" i="47"/>
  <c r="G28" i="47"/>
  <c r="O28" i="47"/>
  <c r="D28" i="47"/>
  <c r="K27" i="47"/>
  <c r="J27" i="47" s="1"/>
  <c r="L27" i="47" s="1"/>
  <c r="I27" i="47"/>
  <c r="M27" i="47" s="1"/>
  <c r="N27" i="47" s="1"/>
  <c r="P27" i="47" s="1"/>
  <c r="A30" i="47"/>
  <c r="B29" i="47"/>
  <c r="S29" i="47"/>
  <c r="F29" i="47" l="1"/>
  <c r="E29" i="47"/>
  <c r="G29" i="47"/>
  <c r="O29" i="47"/>
  <c r="H29" i="47"/>
  <c r="D29" i="47"/>
  <c r="I28" i="47"/>
  <c r="M28" i="47" s="1"/>
  <c r="N28" i="47" s="1"/>
  <c r="P28" i="47" s="1"/>
  <c r="A31" i="47"/>
  <c r="B30" i="47"/>
  <c r="S30" i="47"/>
  <c r="K28" i="47"/>
  <c r="J28" i="47" s="1"/>
  <c r="L28" i="47" s="1"/>
  <c r="I29" i="47" l="1"/>
  <c r="E30" i="47"/>
  <c r="H30" i="47"/>
  <c r="F30" i="47"/>
  <c r="G30" i="47"/>
  <c r="O30" i="47"/>
  <c r="D30" i="47"/>
  <c r="A32" i="47"/>
  <c r="B31" i="47"/>
  <c r="S31" i="47"/>
  <c r="M29" i="47"/>
  <c r="N29" i="47" s="1"/>
  <c r="P29" i="47" s="1"/>
  <c r="K29" i="47"/>
  <c r="J29" i="47" s="1"/>
  <c r="L29" i="47" s="1"/>
  <c r="F31" i="47" l="1"/>
  <c r="E31" i="47"/>
  <c r="H31" i="47"/>
  <c r="G31" i="47"/>
  <c r="O31" i="47"/>
  <c r="D31" i="47"/>
  <c r="A33" i="47"/>
  <c r="B32" i="47"/>
  <c r="S32" i="47"/>
  <c r="I30" i="47"/>
  <c r="M30" i="47" s="1"/>
  <c r="N30" i="47" s="1"/>
  <c r="P30" i="47" s="1"/>
  <c r="K30" i="47"/>
  <c r="J30" i="47" s="1"/>
  <c r="L30" i="47" s="1"/>
  <c r="H32" i="47" l="1"/>
  <c r="G32" i="47"/>
  <c r="O32" i="47"/>
  <c r="E32" i="47"/>
  <c r="F32" i="47"/>
  <c r="D32" i="47"/>
  <c r="A34" i="47"/>
  <c r="B33" i="47"/>
  <c r="S33" i="47"/>
  <c r="I31" i="47"/>
  <c r="M31" i="47" s="1"/>
  <c r="N31" i="47" s="1"/>
  <c r="P31" i="47" s="1"/>
  <c r="K31" i="47"/>
  <c r="J31" i="47" s="1"/>
  <c r="L31" i="47" s="1"/>
  <c r="I32" i="47" l="1"/>
  <c r="M32" i="47" s="1"/>
  <c r="N32" i="47" s="1"/>
  <c r="P32" i="47" s="1"/>
  <c r="K32" i="47"/>
  <c r="J32" i="47" s="1"/>
  <c r="L32" i="47" s="1"/>
  <c r="O33" i="47"/>
  <c r="F33" i="47"/>
  <c r="E33" i="47"/>
  <c r="H33" i="47"/>
  <c r="G33" i="47"/>
  <c r="D33" i="47"/>
  <c r="A35" i="47"/>
  <c r="B34" i="47"/>
  <c r="S34" i="47"/>
  <c r="I33" i="47" l="1"/>
  <c r="M33" i="47" s="1"/>
  <c r="N33" i="47" s="1"/>
  <c r="P33" i="47" s="1"/>
  <c r="K33" i="47"/>
  <c r="J33" i="47" s="1"/>
  <c r="L33" i="47" s="1"/>
  <c r="A6" i="48"/>
  <c r="B35" i="47"/>
  <c r="S35" i="47"/>
  <c r="F34" i="47"/>
  <c r="E34" i="47"/>
  <c r="H34" i="47"/>
  <c r="G34" i="47"/>
  <c r="O34" i="47"/>
  <c r="D34" i="47"/>
  <c r="I34" i="47" l="1"/>
  <c r="M34" i="47" s="1"/>
  <c r="N34" i="47" s="1"/>
  <c r="P34" i="47" s="1"/>
  <c r="F35" i="47"/>
  <c r="E35" i="47"/>
  <c r="H35" i="47"/>
  <c r="G35" i="47"/>
  <c r="O35" i="47"/>
  <c r="O37" i="47" s="1"/>
  <c r="C38" i="47" s="1"/>
  <c r="D35" i="47"/>
  <c r="K34" i="47"/>
  <c r="J34" i="47" s="1"/>
  <c r="L34" i="47" s="1"/>
  <c r="A7" i="48"/>
  <c r="B6" i="48"/>
  <c r="A3" i="48"/>
  <c r="S6" i="48"/>
  <c r="I35" i="47" l="1"/>
  <c r="M35" i="47" s="1"/>
  <c r="N35" i="47" s="1"/>
  <c r="P35" i="47" s="1"/>
  <c r="P37" i="47" s="1"/>
  <c r="P40" i="47" s="1"/>
  <c r="P43" i="47" s="1"/>
  <c r="P41" i="48" s="1"/>
  <c r="G6" i="48"/>
  <c r="O6" i="48"/>
  <c r="F6" i="48"/>
  <c r="E6" i="48"/>
  <c r="H6" i="48"/>
  <c r="D6" i="48"/>
  <c r="A8" i="48"/>
  <c r="B7" i="48"/>
  <c r="S7" i="48"/>
  <c r="K35" i="47"/>
  <c r="J35" i="47" s="1"/>
  <c r="L35" i="47" s="1"/>
  <c r="I6" i="48" l="1"/>
  <c r="M6" i="48" s="1"/>
  <c r="N6" i="48" s="1"/>
  <c r="N37" i="47"/>
  <c r="K6" i="48"/>
  <c r="J6" i="48" s="1"/>
  <c r="L6" i="48" s="1"/>
  <c r="O7" i="48"/>
  <c r="F7" i="48"/>
  <c r="E7" i="48"/>
  <c r="H7" i="48"/>
  <c r="G7" i="48"/>
  <c r="D7" i="48"/>
  <c r="A9" i="48"/>
  <c r="B8" i="48"/>
  <c r="S8" i="48"/>
  <c r="K7" i="48" l="1"/>
  <c r="J7" i="48" s="1"/>
  <c r="L7" i="48" s="1"/>
  <c r="O8" i="48"/>
  <c r="F8" i="48"/>
  <c r="E8" i="48"/>
  <c r="H8" i="48"/>
  <c r="G8" i="48"/>
  <c r="D8" i="48"/>
  <c r="P6" i="48"/>
  <c r="A10" i="48"/>
  <c r="B9" i="48"/>
  <c r="S9" i="48"/>
  <c r="I7" i="48"/>
  <c r="M7" i="48" s="1"/>
  <c r="N7" i="48" s="1"/>
  <c r="P7" i="48" l="1"/>
  <c r="A11" i="48"/>
  <c r="B10" i="48"/>
  <c r="S10" i="48"/>
  <c r="I8" i="48"/>
  <c r="M8" i="48" s="1"/>
  <c r="N8" i="48" s="1"/>
  <c r="F9" i="48"/>
  <c r="E9" i="48"/>
  <c r="H9" i="48"/>
  <c r="G9" i="48"/>
  <c r="O9" i="48"/>
  <c r="D9" i="48"/>
  <c r="K8" i="48"/>
  <c r="J8" i="48" s="1"/>
  <c r="L8" i="48" s="1"/>
  <c r="P8" i="48" l="1"/>
  <c r="K9" i="48"/>
  <c r="J9" i="48" s="1"/>
  <c r="L9" i="48" s="1"/>
  <c r="F10" i="48"/>
  <c r="E10" i="48"/>
  <c r="H10" i="48"/>
  <c r="G10" i="48"/>
  <c r="O10" i="48"/>
  <c r="D10" i="48"/>
  <c r="A12" i="48"/>
  <c r="B11" i="48"/>
  <c r="S11" i="48"/>
  <c r="I9" i="48"/>
  <c r="M9" i="48" s="1"/>
  <c r="N9" i="48" s="1"/>
  <c r="I10" i="48" l="1"/>
  <c r="M10" i="48" s="1"/>
  <c r="N10" i="48" s="1"/>
  <c r="P10" i="48" s="1"/>
  <c r="P9" i="48"/>
  <c r="H11" i="48"/>
  <c r="G11" i="48"/>
  <c r="O11" i="48"/>
  <c r="F11" i="48"/>
  <c r="E11" i="48"/>
  <c r="D11" i="48"/>
  <c r="A13" i="48"/>
  <c r="B12" i="48"/>
  <c r="S12" i="48"/>
  <c r="K10" i="48"/>
  <c r="J10" i="48" s="1"/>
  <c r="L10" i="48" s="1"/>
  <c r="K11" i="48" l="1"/>
  <c r="J11" i="48" s="1"/>
  <c r="L11" i="48" s="1"/>
  <c r="I11" i="48"/>
  <c r="M11" i="48" s="1"/>
  <c r="N11" i="48" s="1"/>
  <c r="P11" i="48" s="1"/>
  <c r="H12" i="48"/>
  <c r="G12" i="48"/>
  <c r="O12" i="48"/>
  <c r="F12" i="48"/>
  <c r="E12" i="48"/>
  <c r="D12" i="48"/>
  <c r="A14" i="48"/>
  <c r="B13" i="48"/>
  <c r="S13" i="48"/>
  <c r="O13" i="48" l="1"/>
  <c r="F13" i="48"/>
  <c r="H13" i="48"/>
  <c r="G13" i="48"/>
  <c r="E13" i="48"/>
  <c r="D13" i="48"/>
  <c r="A15" i="48"/>
  <c r="B14" i="48"/>
  <c r="S14" i="48"/>
  <c r="K12" i="48"/>
  <c r="J12" i="48" s="1"/>
  <c r="L12" i="48" s="1"/>
  <c r="I12" i="48"/>
  <c r="M12" i="48" s="1"/>
  <c r="N12" i="48" s="1"/>
  <c r="P12" i="48" s="1"/>
  <c r="I13" i="48" l="1"/>
  <c r="M13" i="48" s="1"/>
  <c r="N13" i="48" s="1"/>
  <c r="P13" i="48" s="1"/>
  <c r="A16" i="48"/>
  <c r="B15" i="48"/>
  <c r="S15" i="48"/>
  <c r="K13" i="48"/>
  <c r="J13" i="48" s="1"/>
  <c r="L13" i="48" s="1"/>
  <c r="F14" i="48"/>
  <c r="E14" i="48"/>
  <c r="H14" i="48"/>
  <c r="G14" i="48"/>
  <c r="O14" i="48"/>
  <c r="D14" i="48"/>
  <c r="K14" i="48" l="1"/>
  <c r="J14" i="48" s="1"/>
  <c r="L14" i="48" s="1"/>
  <c r="I14" i="48"/>
  <c r="M14" i="48" s="1"/>
  <c r="N14" i="48" s="1"/>
  <c r="P14" i="48" s="1"/>
  <c r="F15" i="48"/>
  <c r="E15" i="48"/>
  <c r="G15" i="48"/>
  <c r="H15" i="48"/>
  <c r="O15" i="48"/>
  <c r="D15" i="48"/>
  <c r="A17" i="48"/>
  <c r="B16" i="48"/>
  <c r="S16" i="48"/>
  <c r="I15" i="48" l="1"/>
  <c r="M15" i="48" s="1"/>
  <c r="N15" i="48" s="1"/>
  <c r="P15" i="48" s="1"/>
  <c r="K15" i="48"/>
  <c r="J15" i="48" s="1"/>
  <c r="L15" i="48" s="1"/>
  <c r="F16" i="48"/>
  <c r="E16" i="48"/>
  <c r="G16" i="48"/>
  <c r="H16" i="48"/>
  <c r="O16" i="48"/>
  <c r="D16" i="48"/>
  <c r="A18" i="48"/>
  <c r="B17" i="48"/>
  <c r="S17" i="48"/>
  <c r="I16" i="48" l="1"/>
  <c r="M16" i="48" s="1"/>
  <c r="N16" i="48" s="1"/>
  <c r="P16" i="48" s="1"/>
  <c r="K16" i="48"/>
  <c r="J16" i="48" s="1"/>
  <c r="L16" i="48" s="1"/>
  <c r="E17" i="48"/>
  <c r="H17" i="48"/>
  <c r="O17" i="48"/>
  <c r="F17" i="48"/>
  <c r="G17" i="48"/>
  <c r="D17" i="48"/>
  <c r="A19" i="48"/>
  <c r="B18" i="48"/>
  <c r="S18" i="48"/>
  <c r="K17" i="48" l="1"/>
  <c r="J17" i="48" s="1"/>
  <c r="L17" i="48" s="1"/>
  <c r="G18" i="48"/>
  <c r="O18" i="48"/>
  <c r="H18" i="48"/>
  <c r="F18" i="48"/>
  <c r="E18" i="48"/>
  <c r="D18" i="48"/>
  <c r="I17" i="48"/>
  <c r="M17" i="48" s="1"/>
  <c r="N17" i="48" s="1"/>
  <c r="P17" i="48" s="1"/>
  <c r="B19" i="48"/>
  <c r="A20" i="48"/>
  <c r="S19" i="48"/>
  <c r="I18" i="48" l="1"/>
  <c r="M18" i="48" s="1"/>
  <c r="N18" i="48" s="1"/>
  <c r="P18" i="48" s="1"/>
  <c r="K18" i="48"/>
  <c r="J18" i="48" s="1"/>
  <c r="L18" i="48" s="1"/>
  <c r="A21" i="48"/>
  <c r="B20" i="48"/>
  <c r="S20" i="48"/>
  <c r="O19" i="48"/>
  <c r="F19" i="48"/>
  <c r="E19" i="48"/>
  <c r="H19" i="48"/>
  <c r="G19" i="48"/>
  <c r="D19" i="48"/>
  <c r="K19" i="48" l="1"/>
  <c r="J19" i="48" s="1"/>
  <c r="L19" i="48" s="1"/>
  <c r="O20" i="48"/>
  <c r="F20" i="48"/>
  <c r="E20" i="48"/>
  <c r="H20" i="48"/>
  <c r="G20" i="48"/>
  <c r="D20" i="48"/>
  <c r="A22" i="48"/>
  <c r="B21" i="48"/>
  <c r="S21" i="48"/>
  <c r="I19" i="48"/>
  <c r="M19" i="48" s="1"/>
  <c r="N19" i="48" s="1"/>
  <c r="P19" i="48" s="1"/>
  <c r="I20" i="48" l="1"/>
  <c r="M20" i="48" s="1"/>
  <c r="N20" i="48" s="1"/>
  <c r="P20" i="48" s="1"/>
  <c r="E21" i="48"/>
  <c r="H21" i="48"/>
  <c r="F21" i="48"/>
  <c r="G21" i="48"/>
  <c r="O21" i="48"/>
  <c r="D21" i="48"/>
  <c r="K20" i="48"/>
  <c r="J20" i="48" s="1"/>
  <c r="L20" i="48" s="1"/>
  <c r="A23" i="48"/>
  <c r="B22" i="48"/>
  <c r="S22" i="48"/>
  <c r="K21" i="48" l="1"/>
  <c r="J21" i="48" s="1"/>
  <c r="L21" i="48" s="1"/>
  <c r="I21" i="48"/>
  <c r="M21" i="48" s="1"/>
  <c r="N21" i="48" s="1"/>
  <c r="P21" i="48" s="1"/>
  <c r="A24" i="48"/>
  <c r="B23" i="48"/>
  <c r="S23" i="48"/>
  <c r="F22" i="48"/>
  <c r="E22" i="48"/>
  <c r="G22" i="48"/>
  <c r="O22" i="48"/>
  <c r="H22" i="48"/>
  <c r="D22" i="48"/>
  <c r="I22" i="48" l="1"/>
  <c r="M22" i="48" s="1"/>
  <c r="N22" i="48" s="1"/>
  <c r="P22" i="48" s="1"/>
  <c r="H23" i="48"/>
  <c r="G23" i="48"/>
  <c r="O23" i="48"/>
  <c r="E23" i="48"/>
  <c r="F23" i="48"/>
  <c r="D23" i="48"/>
  <c r="A25" i="48"/>
  <c r="B24" i="48"/>
  <c r="S24" i="48"/>
  <c r="K22" i="48"/>
  <c r="J22" i="48" s="1"/>
  <c r="L22" i="48" s="1"/>
  <c r="I23" i="48" l="1"/>
  <c r="M23" i="48" s="1"/>
  <c r="N23" i="48" s="1"/>
  <c r="P23" i="48" s="1"/>
  <c r="H24" i="48"/>
  <c r="G24" i="48"/>
  <c r="O24" i="48"/>
  <c r="F24" i="48"/>
  <c r="E24" i="48"/>
  <c r="D24" i="48"/>
  <c r="A26" i="48"/>
  <c r="B25" i="48"/>
  <c r="S25" i="48"/>
  <c r="K23" i="48"/>
  <c r="J23" i="48" s="1"/>
  <c r="L23" i="48" s="1"/>
  <c r="G25" i="48" l="1"/>
  <c r="O25" i="48"/>
  <c r="H25" i="48"/>
  <c r="F25" i="48"/>
  <c r="E25" i="48"/>
  <c r="D25" i="48"/>
  <c r="A27" i="48"/>
  <c r="B26" i="48"/>
  <c r="S26" i="48"/>
  <c r="K24" i="48"/>
  <c r="J24" i="48" s="1"/>
  <c r="L24" i="48" s="1"/>
  <c r="I24" i="48"/>
  <c r="M24" i="48" s="1"/>
  <c r="N24" i="48" s="1"/>
  <c r="P24" i="48" s="1"/>
  <c r="I25" i="48" l="1"/>
  <c r="M25" i="48" s="1"/>
  <c r="N25" i="48" s="1"/>
  <c r="P25" i="48" s="1"/>
  <c r="K25" i="48"/>
  <c r="J25" i="48" s="1"/>
  <c r="L25" i="48" s="1"/>
  <c r="F26" i="48"/>
  <c r="E26" i="48"/>
  <c r="H26" i="48"/>
  <c r="G26" i="48"/>
  <c r="O26" i="48"/>
  <c r="D26" i="48"/>
  <c r="B27" i="48"/>
  <c r="A28" i="48"/>
  <c r="S27" i="48"/>
  <c r="I26" i="48" l="1"/>
  <c r="M26" i="48" s="1"/>
  <c r="N26" i="48" s="1"/>
  <c r="P26" i="48" s="1"/>
  <c r="K26" i="48"/>
  <c r="J26" i="48" s="1"/>
  <c r="L26" i="48" s="1"/>
  <c r="A29" i="48"/>
  <c r="B28" i="48"/>
  <c r="S28" i="48"/>
  <c r="F27" i="48"/>
  <c r="H27" i="48"/>
  <c r="G27" i="48"/>
  <c r="O27" i="48"/>
  <c r="E27" i="48"/>
  <c r="D27" i="48"/>
  <c r="I27" i="48" l="1"/>
  <c r="M27" i="48" s="1"/>
  <c r="N27" i="48" s="1"/>
  <c r="P27" i="48" s="1"/>
  <c r="F28" i="48"/>
  <c r="H28" i="48"/>
  <c r="G28" i="48"/>
  <c r="E28" i="48"/>
  <c r="O28" i="48"/>
  <c r="D28" i="48"/>
  <c r="K27" i="48"/>
  <c r="J27" i="48" s="1"/>
  <c r="L27" i="48" s="1"/>
  <c r="A30" i="48"/>
  <c r="B29" i="48"/>
  <c r="S29" i="48"/>
  <c r="I28" i="48" l="1"/>
  <c r="M28" i="48" s="1"/>
  <c r="N28" i="48" s="1"/>
  <c r="P28" i="48" s="1"/>
  <c r="F29" i="48"/>
  <c r="E29" i="48"/>
  <c r="G29" i="48"/>
  <c r="O29" i="48"/>
  <c r="H29" i="48"/>
  <c r="D29" i="48"/>
  <c r="A31" i="48"/>
  <c r="B30" i="48"/>
  <c r="S30" i="48"/>
  <c r="K28" i="48"/>
  <c r="J28" i="48" s="1"/>
  <c r="L28" i="48" s="1"/>
  <c r="I29" i="48" l="1"/>
  <c r="M29" i="48" s="1"/>
  <c r="N29" i="48" s="1"/>
  <c r="P29" i="48" s="1"/>
  <c r="H30" i="48"/>
  <c r="G30" i="48"/>
  <c r="E30" i="48"/>
  <c r="O30" i="48"/>
  <c r="F30" i="48"/>
  <c r="D30" i="48"/>
  <c r="K29" i="48"/>
  <c r="J29" i="48" s="1"/>
  <c r="L29" i="48" s="1"/>
  <c r="A32" i="48"/>
  <c r="B31" i="48"/>
  <c r="S31" i="48"/>
  <c r="E31" i="48" l="1"/>
  <c r="H31" i="48"/>
  <c r="G31" i="48"/>
  <c r="D31" i="48"/>
  <c r="O31" i="48"/>
  <c r="F31" i="48"/>
  <c r="K31" i="48" s="1"/>
  <c r="J31" i="48" s="1"/>
  <c r="L31" i="48" s="1"/>
  <c r="K30" i="48"/>
  <c r="J30" i="48" s="1"/>
  <c r="L30" i="48" s="1"/>
  <c r="A33" i="48"/>
  <c r="B32" i="48"/>
  <c r="S32" i="48"/>
  <c r="I30" i="48"/>
  <c r="M30" i="48" s="1"/>
  <c r="N30" i="48" s="1"/>
  <c r="P30" i="48" s="1"/>
  <c r="I31" i="48" l="1"/>
  <c r="M31" i="48" s="1"/>
  <c r="N31" i="48" s="1"/>
  <c r="P31" i="48" s="1"/>
  <c r="F32" i="48"/>
  <c r="H32" i="48"/>
  <c r="G32" i="48"/>
  <c r="O32" i="48"/>
  <c r="E32" i="48"/>
  <c r="D32" i="48"/>
  <c r="A34" i="48"/>
  <c r="B33" i="48"/>
  <c r="S33" i="48"/>
  <c r="F33" i="48" l="1"/>
  <c r="E33" i="48"/>
  <c r="G33" i="48"/>
  <c r="O33" i="48"/>
  <c r="H33" i="48"/>
  <c r="D33" i="48"/>
  <c r="A35" i="48"/>
  <c r="B34" i="48"/>
  <c r="S34" i="48"/>
  <c r="I32" i="48"/>
  <c r="M32" i="48" s="1"/>
  <c r="N32" i="48" s="1"/>
  <c r="P32" i="48" s="1"/>
  <c r="K32" i="48"/>
  <c r="J32" i="48" s="1"/>
  <c r="L32" i="48" s="1"/>
  <c r="H34" i="48" l="1"/>
  <c r="G34" i="48"/>
  <c r="F34" i="48"/>
  <c r="E34" i="48"/>
  <c r="O34" i="48"/>
  <c r="D34" i="48"/>
  <c r="I33" i="48"/>
  <c r="M33" i="48" s="1"/>
  <c r="N33" i="48" s="1"/>
  <c r="P33" i="48" s="1"/>
  <c r="A36" i="48"/>
  <c r="B35" i="48"/>
  <c r="S35" i="48"/>
  <c r="K33" i="48"/>
  <c r="J33" i="48" s="1"/>
  <c r="L33" i="48" s="1"/>
  <c r="I34" i="48" l="1"/>
  <c r="M34" i="48" s="1"/>
  <c r="N34" i="48" s="1"/>
  <c r="P34" i="48" s="1"/>
  <c r="K34" i="48"/>
  <c r="J34" i="48" s="1"/>
  <c r="L34" i="48" s="1"/>
  <c r="A6" i="49"/>
  <c r="B36" i="48"/>
  <c r="S36" i="48"/>
  <c r="O35" i="48"/>
  <c r="F35" i="48"/>
  <c r="E35" i="48"/>
  <c r="H35" i="48"/>
  <c r="G35" i="48"/>
  <c r="D35" i="48"/>
  <c r="A7" i="49" l="1"/>
  <c r="A3" i="49"/>
  <c r="B6" i="49"/>
  <c r="S6" i="49"/>
  <c r="E36" i="48"/>
  <c r="H36" i="48"/>
  <c r="F36" i="48"/>
  <c r="G36" i="48"/>
  <c r="O36" i="48"/>
  <c r="O37" i="48" s="1"/>
  <c r="D36" i="48"/>
  <c r="C38" i="48" s="1"/>
  <c r="K35" i="48"/>
  <c r="J35" i="48" s="1"/>
  <c r="L35" i="48" s="1"/>
  <c r="I35" i="48"/>
  <c r="M35" i="48" s="1"/>
  <c r="N35" i="48" s="1"/>
  <c r="P35" i="48" s="1"/>
  <c r="I36" i="48" l="1"/>
  <c r="M36" i="48" s="1"/>
  <c r="N36" i="48" s="1"/>
  <c r="K36" i="48"/>
  <c r="J36" i="48" s="1"/>
  <c r="L36" i="48" s="1"/>
  <c r="A8" i="49"/>
  <c r="B7" i="49"/>
  <c r="S7" i="49"/>
  <c r="F7" i="49" l="1"/>
  <c r="E7" i="49"/>
  <c r="H7" i="49"/>
  <c r="G7" i="49"/>
  <c r="O7" i="49"/>
  <c r="D7" i="49"/>
  <c r="B8" i="49"/>
  <c r="A9" i="49"/>
  <c r="S8" i="49"/>
  <c r="P36" i="48"/>
  <c r="P37" i="48" s="1"/>
  <c r="P40" i="48" s="1"/>
  <c r="P43" i="48" s="1"/>
  <c r="P41" i="49" s="1"/>
  <c r="N37" i="48"/>
  <c r="I7" i="49" l="1"/>
  <c r="M7" i="49" s="1"/>
  <c r="N7" i="49" s="1"/>
  <c r="B9" i="49"/>
  <c r="A10" i="49"/>
  <c r="S9" i="49"/>
  <c r="F8" i="49"/>
  <c r="E8" i="49"/>
  <c r="H8" i="49"/>
  <c r="G8" i="49"/>
  <c r="O8" i="49"/>
  <c r="D8" i="49"/>
  <c r="K7" i="49"/>
  <c r="J7" i="49" s="1"/>
  <c r="L7" i="49" s="1"/>
  <c r="I8" i="49" l="1"/>
  <c r="M8" i="49" s="1"/>
  <c r="N8" i="49" s="1"/>
  <c r="P8" i="49" s="1"/>
  <c r="A11" i="49"/>
  <c r="B10" i="49"/>
  <c r="S10" i="49"/>
  <c r="K8" i="49"/>
  <c r="J8" i="49" s="1"/>
  <c r="L8" i="49" s="1"/>
  <c r="F9" i="49"/>
  <c r="E9" i="49"/>
  <c r="H9" i="49"/>
  <c r="G9" i="49"/>
  <c r="O9" i="49"/>
  <c r="D9" i="49"/>
  <c r="P7" i="49"/>
  <c r="K9" i="49" l="1"/>
  <c r="J9" i="49" s="1"/>
  <c r="L9" i="49" s="1"/>
  <c r="F10" i="49"/>
  <c r="E10" i="49"/>
  <c r="H10" i="49"/>
  <c r="G10" i="49"/>
  <c r="O10" i="49"/>
  <c r="D10" i="49"/>
  <c r="A12" i="49"/>
  <c r="B11" i="49"/>
  <c r="S11" i="49"/>
  <c r="I9" i="49"/>
  <c r="M9" i="49" s="1"/>
  <c r="N9" i="49" s="1"/>
  <c r="I10" i="49" l="1"/>
  <c r="M10" i="49" s="1"/>
  <c r="N10" i="49" s="1"/>
  <c r="P10" i="49" s="1"/>
  <c r="K10" i="49"/>
  <c r="J10" i="49" s="1"/>
  <c r="L10" i="49" s="1"/>
  <c r="B12" i="49"/>
  <c r="A13" i="49"/>
  <c r="S12" i="49"/>
  <c r="P9" i="49"/>
  <c r="F11" i="49"/>
  <c r="E11" i="49"/>
  <c r="H11" i="49"/>
  <c r="G11" i="49"/>
  <c r="O11" i="49"/>
  <c r="D11" i="49"/>
  <c r="I11" i="49" l="1"/>
  <c r="E12" i="49"/>
  <c r="H12" i="49"/>
  <c r="G12" i="49"/>
  <c r="O12" i="49"/>
  <c r="F12" i="49"/>
  <c r="D12" i="49"/>
  <c r="A14" i="49"/>
  <c r="B13" i="49"/>
  <c r="S13" i="49"/>
  <c r="K11" i="49"/>
  <c r="J11" i="49" s="1"/>
  <c r="L11" i="49" s="1"/>
  <c r="M11" i="49"/>
  <c r="N11" i="49" s="1"/>
  <c r="P11" i="49" s="1"/>
  <c r="F13" i="49" l="1"/>
  <c r="E13" i="49"/>
  <c r="H13" i="49"/>
  <c r="G13" i="49"/>
  <c r="O13" i="49"/>
  <c r="D13" i="49"/>
  <c r="K12" i="49"/>
  <c r="J12" i="49" s="1"/>
  <c r="L12" i="49" s="1"/>
  <c r="A15" i="49"/>
  <c r="B14" i="49"/>
  <c r="S14" i="49"/>
  <c r="I12" i="49"/>
  <c r="M12" i="49" s="1"/>
  <c r="N12" i="49" s="1"/>
  <c r="E14" i="49" l="1"/>
  <c r="H14" i="49"/>
  <c r="G14" i="49"/>
  <c r="O14" i="49"/>
  <c r="F14" i="49"/>
  <c r="D14" i="49"/>
  <c r="P12" i="49"/>
  <c r="I13" i="49"/>
  <c r="M13" i="49" s="1"/>
  <c r="N13" i="49" s="1"/>
  <c r="P13" i="49" s="1"/>
  <c r="K13" i="49"/>
  <c r="J13" i="49" s="1"/>
  <c r="L13" i="49" s="1"/>
  <c r="A16" i="49"/>
  <c r="B15" i="49"/>
  <c r="S15" i="49"/>
  <c r="E15" i="49" l="1"/>
  <c r="H15" i="49"/>
  <c r="G15" i="49"/>
  <c r="O15" i="49"/>
  <c r="F15" i="49"/>
  <c r="D15" i="49"/>
  <c r="I14" i="49"/>
  <c r="M14" i="49" s="1"/>
  <c r="N14" i="49" s="1"/>
  <c r="K14" i="49"/>
  <c r="J14" i="49" s="1"/>
  <c r="L14" i="49" s="1"/>
  <c r="A17" i="49"/>
  <c r="B16" i="49"/>
  <c r="S16" i="49"/>
  <c r="P14" i="49" l="1"/>
  <c r="E16" i="49"/>
  <c r="H16" i="49"/>
  <c r="G16" i="49"/>
  <c r="O16" i="49"/>
  <c r="F16" i="49"/>
  <c r="D16" i="49"/>
  <c r="A18" i="49"/>
  <c r="B17" i="49"/>
  <c r="S17" i="49"/>
  <c r="K15" i="49"/>
  <c r="J15" i="49" s="1"/>
  <c r="L15" i="49" s="1"/>
  <c r="I15" i="49"/>
  <c r="M15" i="49" s="1"/>
  <c r="N15" i="49" s="1"/>
  <c r="P15" i="49" s="1"/>
  <c r="I16" i="49" l="1"/>
  <c r="M16" i="49" s="1"/>
  <c r="N16" i="49" s="1"/>
  <c r="P16" i="49" s="1"/>
  <c r="K16" i="49"/>
  <c r="J16" i="49" s="1"/>
  <c r="L16" i="49" s="1"/>
  <c r="H17" i="49"/>
  <c r="G17" i="49"/>
  <c r="O17" i="49"/>
  <c r="F17" i="49"/>
  <c r="E17" i="49"/>
  <c r="D17" i="49"/>
  <c r="A19" i="49"/>
  <c r="B18" i="49"/>
  <c r="S18" i="49"/>
  <c r="G18" i="49" l="1"/>
  <c r="O18" i="49"/>
  <c r="F18" i="49"/>
  <c r="E18" i="49"/>
  <c r="H18" i="49"/>
  <c r="D18" i="49"/>
  <c r="K17" i="49"/>
  <c r="J17" i="49" s="1"/>
  <c r="L17" i="49" s="1"/>
  <c r="I17" i="49"/>
  <c r="M17" i="49" s="1"/>
  <c r="N17" i="49" s="1"/>
  <c r="P17" i="49" s="1"/>
  <c r="A20" i="49"/>
  <c r="B19" i="49"/>
  <c r="S19" i="49"/>
  <c r="I18" i="49" l="1"/>
  <c r="K18" i="49"/>
  <c r="J18" i="49" s="1"/>
  <c r="L18" i="49" s="1"/>
  <c r="M18" i="49"/>
  <c r="N18" i="49" s="1"/>
  <c r="P18" i="49" s="1"/>
  <c r="G19" i="49"/>
  <c r="O19" i="49"/>
  <c r="F19" i="49"/>
  <c r="E19" i="49"/>
  <c r="H19" i="49"/>
  <c r="D19" i="49"/>
  <c r="A21" i="49"/>
  <c r="B20" i="49"/>
  <c r="S20" i="49"/>
  <c r="K19" i="49" l="1"/>
  <c r="J19" i="49" s="1"/>
  <c r="L19" i="49" s="1"/>
  <c r="O20" i="49"/>
  <c r="F20" i="49"/>
  <c r="E20" i="49"/>
  <c r="H20" i="49"/>
  <c r="G20" i="49"/>
  <c r="D20" i="49"/>
  <c r="I19" i="49"/>
  <c r="M19" i="49" s="1"/>
  <c r="N19" i="49" s="1"/>
  <c r="P19" i="49" s="1"/>
  <c r="A22" i="49"/>
  <c r="B21" i="49"/>
  <c r="S21" i="49"/>
  <c r="I20" i="49" l="1"/>
  <c r="M20" i="49" s="1"/>
  <c r="N20" i="49" s="1"/>
  <c r="P20" i="49" s="1"/>
  <c r="K20" i="49"/>
  <c r="J20" i="49" s="1"/>
  <c r="L20" i="49" s="1"/>
  <c r="A23" i="49"/>
  <c r="B22" i="49"/>
  <c r="S22" i="49"/>
  <c r="O21" i="49"/>
  <c r="F21" i="49"/>
  <c r="E21" i="49"/>
  <c r="H21" i="49"/>
  <c r="G21" i="49"/>
  <c r="D21" i="49"/>
  <c r="I21" i="49" l="1"/>
  <c r="B23" i="49"/>
  <c r="A24" i="49"/>
  <c r="S23" i="49"/>
  <c r="M21" i="49"/>
  <c r="N21" i="49" s="1"/>
  <c r="P21" i="49" s="1"/>
  <c r="F22" i="49"/>
  <c r="E22" i="49"/>
  <c r="H22" i="49"/>
  <c r="G22" i="49"/>
  <c r="O22" i="49"/>
  <c r="D22" i="49"/>
  <c r="K21" i="49"/>
  <c r="J21" i="49" s="1"/>
  <c r="L21" i="49" s="1"/>
  <c r="K22" i="49" l="1"/>
  <c r="J22" i="49" s="1"/>
  <c r="L22" i="49" s="1"/>
  <c r="B24" i="49"/>
  <c r="A25" i="49"/>
  <c r="S24" i="49"/>
  <c r="F23" i="49"/>
  <c r="E23" i="49"/>
  <c r="H23" i="49"/>
  <c r="G23" i="49"/>
  <c r="O23" i="49"/>
  <c r="D23" i="49"/>
  <c r="I22" i="49"/>
  <c r="M22" i="49" s="1"/>
  <c r="N22" i="49" s="1"/>
  <c r="P22" i="49" s="1"/>
  <c r="K23" i="49" l="1"/>
  <c r="J23" i="49" s="1"/>
  <c r="L23" i="49" s="1"/>
  <c r="F24" i="49"/>
  <c r="E24" i="49"/>
  <c r="H24" i="49"/>
  <c r="G24" i="49"/>
  <c r="O24" i="49"/>
  <c r="D24" i="49"/>
  <c r="A26" i="49"/>
  <c r="B25" i="49"/>
  <c r="S25" i="49"/>
  <c r="I23" i="49"/>
  <c r="M23" i="49" s="1"/>
  <c r="N23" i="49" s="1"/>
  <c r="P23" i="49" s="1"/>
  <c r="I24" i="49" l="1"/>
  <c r="A27" i="49"/>
  <c r="B26" i="49"/>
  <c r="S26" i="49"/>
  <c r="F25" i="49"/>
  <c r="E25" i="49"/>
  <c r="H25" i="49"/>
  <c r="G25" i="49"/>
  <c r="O25" i="49"/>
  <c r="D25" i="49"/>
  <c r="M24" i="49"/>
  <c r="N24" i="49" s="1"/>
  <c r="P24" i="49" s="1"/>
  <c r="K24" i="49"/>
  <c r="J24" i="49" s="1"/>
  <c r="L24" i="49" s="1"/>
  <c r="I25" i="49" l="1"/>
  <c r="K25" i="49"/>
  <c r="J25" i="49" s="1"/>
  <c r="L25" i="49" s="1"/>
  <c r="E26" i="49"/>
  <c r="H26" i="49"/>
  <c r="G26" i="49"/>
  <c r="O26" i="49"/>
  <c r="F26" i="49"/>
  <c r="D26" i="49"/>
  <c r="M25" i="49"/>
  <c r="N25" i="49" s="1"/>
  <c r="P25" i="49" s="1"/>
  <c r="A28" i="49"/>
  <c r="B27" i="49"/>
  <c r="S27" i="49"/>
  <c r="E27" i="49" l="1"/>
  <c r="H27" i="49"/>
  <c r="G27" i="49"/>
  <c r="O27" i="49"/>
  <c r="F27" i="49"/>
  <c r="D27" i="49"/>
  <c r="K26" i="49"/>
  <c r="J26" i="49" s="1"/>
  <c r="L26" i="49" s="1"/>
  <c r="I26" i="49"/>
  <c r="M26" i="49" s="1"/>
  <c r="N26" i="49" s="1"/>
  <c r="P26" i="49" s="1"/>
  <c r="B28" i="49"/>
  <c r="A29" i="49"/>
  <c r="S28" i="49"/>
  <c r="I27" i="49" l="1"/>
  <c r="M27" i="49" s="1"/>
  <c r="N27" i="49" s="1"/>
  <c r="P27" i="49" s="1"/>
  <c r="K27" i="49"/>
  <c r="J27" i="49" s="1"/>
  <c r="L27" i="49" s="1"/>
  <c r="A30" i="49"/>
  <c r="B29" i="49"/>
  <c r="S29" i="49"/>
  <c r="H28" i="49"/>
  <c r="G28" i="49"/>
  <c r="O28" i="49"/>
  <c r="F28" i="49"/>
  <c r="E28" i="49"/>
  <c r="D28" i="49"/>
  <c r="E29" i="49" l="1"/>
  <c r="O29" i="49"/>
  <c r="G29" i="49"/>
  <c r="F29" i="49"/>
  <c r="K29" i="49" s="1"/>
  <c r="H29" i="49"/>
  <c r="D29" i="49"/>
  <c r="K28" i="49"/>
  <c r="J28" i="49" s="1"/>
  <c r="L28" i="49" s="1"/>
  <c r="I28" i="49"/>
  <c r="M28" i="49" s="1"/>
  <c r="N28" i="49" s="1"/>
  <c r="P28" i="49" s="1"/>
  <c r="A31" i="49"/>
  <c r="B30" i="49"/>
  <c r="S30" i="49"/>
  <c r="J29" i="49" l="1"/>
  <c r="L29" i="49" s="1"/>
  <c r="I29" i="49"/>
  <c r="M29" i="49" s="1"/>
  <c r="N29" i="49" s="1"/>
  <c r="P29" i="49" s="1"/>
  <c r="F30" i="49"/>
  <c r="E30" i="49"/>
  <c r="H30" i="49"/>
  <c r="G30" i="49"/>
  <c r="O30" i="49"/>
  <c r="D30" i="49"/>
  <c r="B31" i="49"/>
  <c r="A32" i="49"/>
  <c r="S31" i="49"/>
  <c r="B32" i="49" l="1"/>
  <c r="A33" i="49"/>
  <c r="S32" i="49"/>
  <c r="F31" i="49"/>
  <c r="E31" i="49"/>
  <c r="H31" i="49"/>
  <c r="G31" i="49"/>
  <c r="O31" i="49"/>
  <c r="D31" i="49"/>
  <c r="I30" i="49"/>
  <c r="M30" i="49" s="1"/>
  <c r="N30" i="49" s="1"/>
  <c r="P30" i="49" s="1"/>
  <c r="K30" i="49"/>
  <c r="J30" i="49" s="1"/>
  <c r="L30" i="49" s="1"/>
  <c r="B33" i="49" l="1"/>
  <c r="A34" i="49"/>
  <c r="S33" i="49"/>
  <c r="I31" i="49"/>
  <c r="M31" i="49" s="1"/>
  <c r="N31" i="49" s="1"/>
  <c r="P31" i="49" s="1"/>
  <c r="K31" i="49"/>
  <c r="J31" i="49" s="1"/>
  <c r="L31" i="49" s="1"/>
  <c r="F32" i="49"/>
  <c r="E32" i="49"/>
  <c r="H32" i="49"/>
  <c r="G32" i="49"/>
  <c r="O32" i="49"/>
  <c r="D32" i="49"/>
  <c r="I32" i="49" l="1"/>
  <c r="M32" i="49" s="1"/>
  <c r="N32" i="49" s="1"/>
  <c r="P32" i="49" s="1"/>
  <c r="K32" i="49"/>
  <c r="J32" i="49" s="1"/>
  <c r="L32" i="49" s="1"/>
  <c r="A35" i="49"/>
  <c r="B34" i="49"/>
  <c r="S34" i="49"/>
  <c r="F33" i="49"/>
  <c r="E33" i="49"/>
  <c r="H33" i="49"/>
  <c r="G33" i="49"/>
  <c r="O33" i="49"/>
  <c r="D33" i="49"/>
  <c r="I33" i="49" l="1"/>
  <c r="H34" i="49"/>
  <c r="F34" i="49"/>
  <c r="E34" i="49"/>
  <c r="G34" i="49"/>
  <c r="O34" i="49"/>
  <c r="D34" i="49"/>
  <c r="A6" i="50"/>
  <c r="B35" i="49"/>
  <c r="S35" i="49"/>
  <c r="K33" i="49"/>
  <c r="J33" i="49" s="1"/>
  <c r="L33" i="49" s="1"/>
  <c r="M33" i="49"/>
  <c r="N33" i="49" s="1"/>
  <c r="P33" i="49" s="1"/>
  <c r="E35" i="49" l="1"/>
  <c r="H35" i="49"/>
  <c r="G35" i="49"/>
  <c r="O35" i="49"/>
  <c r="O37" i="49" s="1"/>
  <c r="F35" i="49"/>
  <c r="D35" i="49"/>
  <c r="C38" i="49" s="1"/>
  <c r="K34" i="49"/>
  <c r="J34" i="49" s="1"/>
  <c r="L34" i="49" s="1"/>
  <c r="A7" i="50"/>
  <c r="B6" i="50"/>
  <c r="A3" i="50"/>
  <c r="S6" i="50"/>
  <c r="I34" i="49"/>
  <c r="M34" i="49" s="1"/>
  <c r="N34" i="49" s="1"/>
  <c r="P34" i="49" s="1"/>
  <c r="I35" i="49" l="1"/>
  <c r="M35" i="49" s="1"/>
  <c r="N35" i="49" s="1"/>
  <c r="K35" i="49"/>
  <c r="J35" i="49" s="1"/>
  <c r="L35" i="49" s="1"/>
  <c r="E6" i="50"/>
  <c r="H6" i="50"/>
  <c r="G6" i="50"/>
  <c r="O6" i="50"/>
  <c r="F6" i="50"/>
  <c r="D6" i="50"/>
  <c r="A8" i="50"/>
  <c r="B7" i="50"/>
  <c r="S7" i="50"/>
  <c r="K6" i="50" l="1"/>
  <c r="J6" i="50" s="1"/>
  <c r="L6" i="50" s="1"/>
  <c r="I6" i="50"/>
  <c r="M6" i="50" s="1"/>
  <c r="N6" i="50" s="1"/>
  <c r="P35" i="49"/>
  <c r="P37" i="49" s="1"/>
  <c r="P40" i="49" s="1"/>
  <c r="P43" i="49" s="1"/>
  <c r="P41" i="50" s="1"/>
  <c r="N37" i="49"/>
  <c r="E7" i="50"/>
  <c r="H7" i="50"/>
  <c r="G7" i="50"/>
  <c r="O7" i="50"/>
  <c r="F7" i="50"/>
  <c r="D7" i="50"/>
  <c r="B8" i="50"/>
  <c r="A9" i="50"/>
  <c r="S8" i="50"/>
  <c r="I7" i="50" l="1"/>
  <c r="M7" i="50" s="1"/>
  <c r="N7" i="50" s="1"/>
  <c r="P7" i="50" s="1"/>
  <c r="P6" i="50"/>
  <c r="A10" i="50"/>
  <c r="B9" i="50"/>
  <c r="S9" i="50"/>
  <c r="H8" i="50"/>
  <c r="G8" i="50"/>
  <c r="O8" i="50"/>
  <c r="F8" i="50"/>
  <c r="E8" i="50"/>
  <c r="D8" i="50"/>
  <c r="K7" i="50"/>
  <c r="J7" i="50" s="1"/>
  <c r="L7" i="50" s="1"/>
  <c r="I8" i="50" l="1"/>
  <c r="M8" i="50" s="1"/>
  <c r="N8" i="50" s="1"/>
  <c r="P8" i="50" s="1"/>
  <c r="E9" i="50"/>
  <c r="H9" i="50"/>
  <c r="G9" i="50"/>
  <c r="O9" i="50"/>
  <c r="F9" i="50"/>
  <c r="K9" i="50" s="1"/>
  <c r="D9" i="50"/>
  <c r="A11" i="50"/>
  <c r="B10" i="50"/>
  <c r="S10" i="50"/>
  <c r="K8" i="50"/>
  <c r="J8" i="50" s="1"/>
  <c r="L8" i="50" s="1"/>
  <c r="J9" i="50" l="1"/>
  <c r="L9" i="50" s="1"/>
  <c r="I9" i="50"/>
  <c r="M9" i="50" s="1"/>
  <c r="N9" i="50" s="1"/>
  <c r="P9" i="50" s="1"/>
  <c r="H10" i="50"/>
  <c r="G10" i="50"/>
  <c r="O10" i="50"/>
  <c r="F10" i="50"/>
  <c r="E10" i="50"/>
  <c r="D10" i="50"/>
  <c r="A12" i="50"/>
  <c r="B11" i="50"/>
  <c r="S11" i="50"/>
  <c r="H11" i="50" l="1"/>
  <c r="G11" i="50"/>
  <c r="O11" i="50"/>
  <c r="E11" i="50"/>
  <c r="F11" i="50"/>
  <c r="D11" i="50"/>
  <c r="A13" i="50"/>
  <c r="B12" i="50"/>
  <c r="S12" i="50"/>
  <c r="K10" i="50"/>
  <c r="J10" i="50" s="1"/>
  <c r="L10" i="50" s="1"/>
  <c r="I10" i="50"/>
  <c r="M10" i="50" s="1"/>
  <c r="N10" i="50" s="1"/>
  <c r="P10" i="50" l="1"/>
  <c r="A14" i="50"/>
  <c r="B13" i="50"/>
  <c r="S13" i="50"/>
  <c r="K11" i="50"/>
  <c r="J11" i="50" s="1"/>
  <c r="L11" i="50" s="1"/>
  <c r="H12" i="50"/>
  <c r="G12" i="50"/>
  <c r="O12" i="50"/>
  <c r="F12" i="50"/>
  <c r="E12" i="50"/>
  <c r="D12" i="50"/>
  <c r="I11" i="50"/>
  <c r="M11" i="50" s="1"/>
  <c r="N11" i="50" s="1"/>
  <c r="P11" i="50" s="1"/>
  <c r="I12" i="50" l="1"/>
  <c r="M12" i="50" s="1"/>
  <c r="N12" i="50" s="1"/>
  <c r="P12" i="50" s="1"/>
  <c r="A15" i="50"/>
  <c r="B14" i="50"/>
  <c r="S14" i="50"/>
  <c r="K12" i="50"/>
  <c r="J12" i="50" s="1"/>
  <c r="L12" i="50" s="1"/>
  <c r="F14" i="50" l="1"/>
  <c r="E14" i="50"/>
  <c r="H14" i="50"/>
  <c r="G14" i="50"/>
  <c r="O14" i="50"/>
  <c r="D14" i="50"/>
  <c r="B15" i="50"/>
  <c r="A16" i="50"/>
  <c r="S15" i="50"/>
  <c r="F15" i="50" l="1"/>
  <c r="E15" i="50"/>
  <c r="H15" i="50"/>
  <c r="G15" i="50"/>
  <c r="O15" i="50"/>
  <c r="D15" i="50"/>
  <c r="B16" i="50"/>
  <c r="A17" i="50"/>
  <c r="S16" i="50"/>
  <c r="I14" i="50"/>
  <c r="M14" i="50" s="1"/>
  <c r="N14" i="50" s="1"/>
  <c r="P14" i="50" s="1"/>
  <c r="K14" i="50"/>
  <c r="J14" i="50" s="1"/>
  <c r="L14" i="50" s="1"/>
  <c r="I15" i="50" l="1"/>
  <c r="M15" i="50" s="1"/>
  <c r="N15" i="50" s="1"/>
  <c r="P15" i="50" s="1"/>
  <c r="F16" i="50"/>
  <c r="E16" i="50"/>
  <c r="H16" i="50"/>
  <c r="G16" i="50"/>
  <c r="O16" i="50"/>
  <c r="D16" i="50"/>
  <c r="B17" i="50"/>
  <c r="A18" i="50"/>
  <c r="S17" i="50"/>
  <c r="K15" i="50"/>
  <c r="J15" i="50" s="1"/>
  <c r="L15" i="50" s="1"/>
  <c r="B18" i="50" l="1"/>
  <c r="A19" i="50"/>
  <c r="S18" i="50"/>
  <c r="I16" i="50"/>
  <c r="M16" i="50" s="1"/>
  <c r="N16" i="50" s="1"/>
  <c r="P16" i="50" s="1"/>
  <c r="F17" i="50"/>
  <c r="E17" i="50"/>
  <c r="H17" i="50"/>
  <c r="G17" i="50"/>
  <c r="O17" i="50"/>
  <c r="D17" i="50"/>
  <c r="K16" i="50"/>
  <c r="J16" i="50" s="1"/>
  <c r="L16" i="50" s="1"/>
  <c r="I17" i="50" l="1"/>
  <c r="M17" i="50" s="1"/>
  <c r="N17" i="50" s="1"/>
  <c r="P17" i="50" s="1"/>
  <c r="B19" i="50"/>
  <c r="A20" i="50"/>
  <c r="S19" i="50"/>
  <c r="K17" i="50"/>
  <c r="J17" i="50" s="1"/>
  <c r="L17" i="50" s="1"/>
  <c r="F18" i="50"/>
  <c r="E18" i="50"/>
  <c r="H18" i="50"/>
  <c r="G18" i="50"/>
  <c r="O18" i="50"/>
  <c r="D18" i="50"/>
  <c r="K18" i="50" l="1"/>
  <c r="J18" i="50" s="1"/>
  <c r="L18" i="50" s="1"/>
  <c r="A21" i="50"/>
  <c r="B20" i="50"/>
  <c r="S20" i="50"/>
  <c r="I18" i="50"/>
  <c r="M18" i="50" s="1"/>
  <c r="N18" i="50" s="1"/>
  <c r="P18" i="50" s="1"/>
  <c r="F19" i="50"/>
  <c r="E19" i="50"/>
  <c r="H19" i="50"/>
  <c r="G19" i="50"/>
  <c r="O19" i="50"/>
  <c r="D19" i="50"/>
  <c r="K19" i="50" l="1"/>
  <c r="J19" i="50" s="1"/>
  <c r="L19" i="50" s="1"/>
  <c r="F20" i="50"/>
  <c r="E20" i="50"/>
  <c r="H20" i="50"/>
  <c r="G20" i="50"/>
  <c r="O20" i="50"/>
  <c r="D20" i="50"/>
  <c r="A22" i="50"/>
  <c r="B21" i="50"/>
  <c r="S21" i="50"/>
  <c r="I19" i="50"/>
  <c r="M19" i="50" s="1"/>
  <c r="N19" i="50" s="1"/>
  <c r="P19" i="50" s="1"/>
  <c r="I20" i="50" l="1"/>
  <c r="M20" i="50" s="1"/>
  <c r="N20" i="50" s="1"/>
  <c r="P20" i="50" s="1"/>
  <c r="K20" i="50"/>
  <c r="J20" i="50" s="1"/>
  <c r="L20" i="50" s="1"/>
  <c r="E21" i="50"/>
  <c r="H21" i="50"/>
  <c r="G21" i="50"/>
  <c r="O21" i="50"/>
  <c r="F21" i="50"/>
  <c r="D21" i="50"/>
  <c r="A23" i="50"/>
  <c r="B22" i="50"/>
  <c r="S22" i="50"/>
  <c r="K21" i="50" l="1"/>
  <c r="J21" i="50" s="1"/>
  <c r="L21" i="50" s="1"/>
  <c r="I21" i="50"/>
  <c r="M21" i="50" s="1"/>
  <c r="N21" i="50" s="1"/>
  <c r="P21" i="50" s="1"/>
  <c r="H22" i="50"/>
  <c r="G22" i="50"/>
  <c r="O22" i="50"/>
  <c r="F22" i="50"/>
  <c r="E22" i="50"/>
  <c r="D22" i="50"/>
  <c r="A24" i="50"/>
  <c r="B23" i="50"/>
  <c r="S23" i="50"/>
  <c r="K22" i="50" l="1"/>
  <c r="J22" i="50" s="1"/>
  <c r="L22" i="50" s="1"/>
  <c r="I22" i="50"/>
  <c r="M22" i="50" s="1"/>
  <c r="N22" i="50" s="1"/>
  <c r="P22" i="50" s="1"/>
  <c r="G23" i="50"/>
  <c r="O23" i="50"/>
  <c r="F23" i="50"/>
  <c r="E23" i="50"/>
  <c r="H23" i="50"/>
  <c r="D23" i="50"/>
  <c r="B24" i="50"/>
  <c r="A25" i="50"/>
  <c r="S24" i="50"/>
  <c r="I23" i="50" l="1"/>
  <c r="O24" i="50"/>
  <c r="F24" i="50"/>
  <c r="E24" i="50"/>
  <c r="H24" i="50"/>
  <c r="G24" i="50"/>
  <c r="D24" i="50"/>
  <c r="M23" i="50"/>
  <c r="N23" i="50" s="1"/>
  <c r="P23" i="50" s="1"/>
  <c r="K23" i="50"/>
  <c r="J23" i="50" s="1"/>
  <c r="L23" i="50" s="1"/>
  <c r="A26" i="50"/>
  <c r="B25" i="50"/>
  <c r="S25" i="50"/>
  <c r="I24" i="50" l="1"/>
  <c r="M24" i="50" s="1"/>
  <c r="N24" i="50" s="1"/>
  <c r="P24" i="50" s="1"/>
  <c r="G25" i="50"/>
  <c r="O25" i="50"/>
  <c r="F25" i="50"/>
  <c r="E25" i="50"/>
  <c r="H25" i="50"/>
  <c r="D25" i="50"/>
  <c r="K24" i="50"/>
  <c r="J24" i="50" s="1"/>
  <c r="L24" i="50" s="1"/>
  <c r="A27" i="50"/>
  <c r="B26" i="50"/>
  <c r="S26" i="50"/>
  <c r="I25" i="50" l="1"/>
  <c r="M25" i="50" s="1"/>
  <c r="N25" i="50" s="1"/>
  <c r="P25" i="50" s="1"/>
  <c r="G26" i="50"/>
  <c r="O26" i="50"/>
  <c r="F26" i="50"/>
  <c r="E26" i="50"/>
  <c r="H26" i="50"/>
  <c r="D26" i="50"/>
  <c r="B27" i="50"/>
  <c r="A28" i="50"/>
  <c r="S27" i="50"/>
  <c r="K25" i="50"/>
  <c r="J25" i="50" s="1"/>
  <c r="L25" i="50" s="1"/>
  <c r="I26" i="50" l="1"/>
  <c r="M26" i="50" s="1"/>
  <c r="N26" i="50" s="1"/>
  <c r="P26" i="50" s="1"/>
  <c r="A29" i="50"/>
  <c r="B28" i="50"/>
  <c r="S28" i="50"/>
  <c r="O27" i="50"/>
  <c r="F27" i="50"/>
  <c r="E27" i="50"/>
  <c r="H27" i="50"/>
  <c r="G27" i="50"/>
  <c r="D27" i="50"/>
  <c r="K26" i="50"/>
  <c r="J26" i="50" s="1"/>
  <c r="L26" i="50" s="1"/>
  <c r="K27" i="50" l="1"/>
  <c r="J27" i="50" s="1"/>
  <c r="L27" i="50" s="1"/>
  <c r="I27" i="50"/>
  <c r="M27" i="50" s="1"/>
  <c r="N27" i="50" s="1"/>
  <c r="P27" i="50" s="1"/>
  <c r="G28" i="50"/>
  <c r="O28" i="50"/>
  <c r="F28" i="50"/>
  <c r="E28" i="50"/>
  <c r="H28" i="50"/>
  <c r="D28" i="50"/>
  <c r="B29" i="50"/>
  <c r="A30" i="50"/>
  <c r="S29" i="50"/>
  <c r="I28" i="50" l="1"/>
  <c r="K28" i="50"/>
  <c r="J28" i="50" s="1"/>
  <c r="L28" i="50" s="1"/>
  <c r="M28" i="50"/>
  <c r="N28" i="50" s="1"/>
  <c r="P28" i="50" s="1"/>
  <c r="A31" i="50"/>
  <c r="B30" i="50"/>
  <c r="S30" i="50"/>
  <c r="O29" i="50"/>
  <c r="F29" i="50"/>
  <c r="E29" i="50"/>
  <c r="H29" i="50"/>
  <c r="G29" i="50"/>
  <c r="D29" i="50"/>
  <c r="A32" i="50" l="1"/>
  <c r="B31" i="50"/>
  <c r="S31" i="50"/>
  <c r="K29" i="50"/>
  <c r="J29" i="50" s="1"/>
  <c r="L29" i="50" s="1"/>
  <c r="I29" i="50"/>
  <c r="M29" i="50" s="1"/>
  <c r="N29" i="50" s="1"/>
  <c r="P29" i="50" s="1"/>
  <c r="A33" i="50" l="1"/>
  <c r="B32" i="50"/>
  <c r="S32" i="50"/>
  <c r="F32" i="50" l="1"/>
  <c r="E32" i="50"/>
  <c r="H32" i="50"/>
  <c r="G32" i="50"/>
  <c r="O32" i="50"/>
  <c r="D32" i="50"/>
  <c r="A34" i="50"/>
  <c r="B33" i="50"/>
  <c r="S33" i="50"/>
  <c r="I32" i="50" l="1"/>
  <c r="E33" i="50"/>
  <c r="H33" i="50"/>
  <c r="G33" i="50"/>
  <c r="O33" i="50"/>
  <c r="F33" i="50"/>
  <c r="D33" i="50"/>
  <c r="A35" i="50"/>
  <c r="B34" i="50"/>
  <c r="S34" i="50"/>
  <c r="K32" i="50"/>
  <c r="J32" i="50" s="1"/>
  <c r="L32" i="50" s="1"/>
  <c r="M32" i="50"/>
  <c r="N32" i="50" s="1"/>
  <c r="P32" i="50" s="1"/>
  <c r="E34" i="50" l="1"/>
  <c r="H34" i="50"/>
  <c r="G34" i="50"/>
  <c r="O34" i="50"/>
  <c r="F34" i="50"/>
  <c r="D34" i="50"/>
  <c r="A36" i="50"/>
  <c r="B35" i="50"/>
  <c r="S35" i="50"/>
  <c r="K33" i="50"/>
  <c r="J33" i="50" s="1"/>
  <c r="L33" i="50" s="1"/>
  <c r="I33" i="50"/>
  <c r="M33" i="50" s="1"/>
  <c r="N33" i="50" s="1"/>
  <c r="P33" i="50" s="1"/>
  <c r="K34" i="50" l="1"/>
  <c r="J34" i="50" s="1"/>
  <c r="L34" i="50" s="1"/>
  <c r="H35" i="50"/>
  <c r="G35" i="50"/>
  <c r="O35" i="50"/>
  <c r="F35" i="50"/>
  <c r="E35" i="50"/>
  <c r="D35" i="50"/>
  <c r="B36" i="50"/>
  <c r="S36" i="50"/>
  <c r="I34" i="50"/>
  <c r="M34" i="50" s="1"/>
  <c r="N34" i="50" s="1"/>
  <c r="P34" i="50" s="1"/>
  <c r="G36" i="50" l="1"/>
  <c r="O36" i="50"/>
  <c r="O37" i="50" s="1"/>
  <c r="C38" i="50" s="1"/>
  <c r="F36" i="50"/>
  <c r="E36" i="50"/>
  <c r="H36" i="50"/>
  <c r="I36" i="50" s="1"/>
  <c r="D36" i="50"/>
  <c r="M35" i="50"/>
  <c r="N35" i="50" s="1"/>
  <c r="P35" i="50" s="1"/>
  <c r="K35" i="50"/>
  <c r="J35" i="50" s="1"/>
  <c r="L35" i="50" s="1"/>
  <c r="I35" i="50"/>
  <c r="M36" i="50" l="1"/>
  <c r="N36" i="50" s="1"/>
  <c r="K36" i="50"/>
  <c r="J36" i="50" s="1"/>
  <c r="L36" i="50" s="1"/>
  <c r="P36" i="50" l="1"/>
  <c r="P37" i="50" s="1"/>
  <c r="P40" i="50" s="1"/>
  <c r="P43" i="50" s="1"/>
  <c r="N37" i="50"/>
</calcChain>
</file>

<file path=xl/sharedStrings.xml><?xml version="1.0" encoding="utf-8"?>
<sst xmlns="http://schemas.openxmlformats.org/spreadsheetml/2006/main" count="514" uniqueCount="95">
  <si>
    <t>Datum</t>
  </si>
  <si>
    <t>von</t>
  </si>
  <si>
    <t>bis</t>
  </si>
  <si>
    <t>Pause</t>
  </si>
  <si>
    <t>ist</t>
  </si>
  <si>
    <t>soll</t>
  </si>
  <si>
    <t xml:space="preserve"> +/-</t>
  </si>
  <si>
    <t>Bemerkung</t>
  </si>
  <si>
    <t>tag</t>
  </si>
  <si>
    <t>F</t>
  </si>
  <si>
    <t>Sonntag</t>
  </si>
  <si>
    <t>Montag</t>
  </si>
  <si>
    <t>Dienstag</t>
  </si>
  <si>
    <t>Mittwoch</t>
  </si>
  <si>
    <t>Donnerstag</t>
  </si>
  <si>
    <t>Freitag</t>
  </si>
  <si>
    <t>Samstag</t>
  </si>
  <si>
    <t>Krank (K)</t>
  </si>
  <si>
    <t>Urlaub (U)</t>
  </si>
  <si>
    <t>Feiertage (F)</t>
  </si>
  <si>
    <t>Zeitausgleich (ZA)</t>
  </si>
  <si>
    <t>*)</t>
  </si>
  <si>
    <t>Urlaubsverbrauch</t>
  </si>
  <si>
    <t>Juni</t>
  </si>
  <si>
    <t>Juli</t>
  </si>
  <si>
    <t>August</t>
  </si>
  <si>
    <t>September</t>
  </si>
  <si>
    <t>Oktober</t>
  </si>
  <si>
    <t>November</t>
  </si>
  <si>
    <t>Dezember</t>
  </si>
  <si>
    <t>Anspruch</t>
  </si>
  <si>
    <t>Verbrauch</t>
  </si>
  <si>
    <t>Rest</t>
  </si>
  <si>
    <t>neuer Anspruch</t>
  </si>
  <si>
    <t>Guthaben lfd. Monat:</t>
  </si>
  <si>
    <t>Übertrag letzter Monat:</t>
  </si>
  <si>
    <t>Übertrag nächster Monat:</t>
  </si>
  <si>
    <t>Name</t>
  </si>
  <si>
    <t>Leistungsstunden</t>
  </si>
  <si>
    <t>Summe</t>
  </si>
  <si>
    <t>ist-Stunden:</t>
  </si>
  <si>
    <t>Soll-Stunden</t>
  </si>
  <si>
    <t>Ausbezahlt:</t>
  </si>
  <si>
    <t>Allerheiligen</t>
  </si>
  <si>
    <t>Staatsfeiertag</t>
  </si>
  <si>
    <t xml:space="preserve">Resturlaub </t>
  </si>
  <si>
    <t>Maria Empfängnis</t>
  </si>
  <si>
    <t>Christtag</t>
  </si>
  <si>
    <t>Maria Himmelfahrt</t>
  </si>
  <si>
    <t>Stefanitag</t>
  </si>
  <si>
    <t>Dauer</t>
  </si>
  <si>
    <t>Arbeit</t>
  </si>
  <si>
    <t>Pausenbeginn</t>
  </si>
  <si>
    <t>Pausenende</t>
  </si>
  <si>
    <t>Jänner</t>
  </si>
  <si>
    <t>Februar</t>
  </si>
  <si>
    <t>März</t>
  </si>
  <si>
    <t>April</t>
  </si>
  <si>
    <t>Mai</t>
  </si>
  <si>
    <t>Übertrag Resturlaub  letztes Jahr</t>
  </si>
  <si>
    <t>Ostersonntag</t>
  </si>
  <si>
    <t>Ostermontag</t>
  </si>
  <si>
    <t>Himmelfahrt</t>
  </si>
  <si>
    <t>Tag der Arbeit</t>
  </si>
  <si>
    <t>Neujahr</t>
  </si>
  <si>
    <t>Hl. Drei Könige</t>
  </si>
  <si>
    <t xml:space="preserve">Normarbeitszeit </t>
  </si>
  <si>
    <t>Überstundenpauschale</t>
  </si>
  <si>
    <t>Berücksichtigung Überstunden-Pauschale:</t>
  </si>
  <si>
    <t>Pfingsmontag</t>
  </si>
  <si>
    <t>Fronleichnam</t>
  </si>
  <si>
    <t>Übertrag Zeitsaldo letztes Jahr</t>
  </si>
  <si>
    <t>Vorgesetze*r</t>
  </si>
  <si>
    <t>Bestätigung Mitarbeiter*in</t>
  </si>
  <si>
    <t>Std.</t>
  </si>
  <si>
    <t>Pflegefreistellung Std. dieses Monat:</t>
  </si>
  <si>
    <t>Pflegefreistellung gesamt</t>
  </si>
  <si>
    <t>Bestätigung MitarbeiterIn</t>
  </si>
  <si>
    <t>Pfingstsonntag</t>
  </si>
  <si>
    <t>Paula Mitarbeiterin</t>
  </si>
  <si>
    <t>So gehst du vor:</t>
  </si>
  <si>
    <t>Als allererstes: speicher dir eine Blanko Vorlage weg! Dann:</t>
  </si>
  <si>
    <r>
      <t xml:space="preserve">1x Jährlich:
1. Geh in den Tabellenreiter "Jänner" und erfasse in Zelle A6 den 1.1. des aktuellen Jahres
2. Geh durch alle Monate und erfasse immer dann, wenn ein Feiertag ist ein "F" am entsprechenden Tag in Spalte C
</t>
    </r>
    <r>
      <rPr>
        <i/>
        <sz val="12"/>
        <color rgb="FF000000"/>
        <rFont val="Calibri"/>
        <family val="2"/>
      </rPr>
      <t>Dies ist hier für 2025 bereits erledigt!</t>
    </r>
  </si>
  <si>
    <t>Dann sende deinem Team diese Vorlage. Jede/r soll bitte:</t>
  </si>
  <si>
    <t>Dadurch spielt sich die tägliche Sollzeit in die jeweiligen Arbeitstage.</t>
  </si>
  <si>
    <t>Arbeitest du heute anders als geplant, dann überschreibst du einfach die Beginn oder die Endzeit in Spalte E und/oder F.</t>
  </si>
  <si>
    <t>Achtung! Eine Pause ist zu halten nachdem du sechs Stunden auf der Arbeit bist! Daher bitte die Pause nicht verkürzen! Du kannst sie verlängern, wenn du länger als 30 Minuten auf Pause warst!</t>
  </si>
  <si>
    <t xml:space="preserve">Urlaub, Krank oder Pflegefreistellung: </t>
  </si>
  <si>
    <t>Vereinbarte Urlaubstage sind genauso wie Krankenstandstage in Spalte C zu erfassen.</t>
  </si>
  <si>
    <t>Die Stunden für eine etwaige Pflegefreistellung kannst in Zelle P45 erfassen.</t>
  </si>
  <si>
    <t>Die Summen dieser tage zeigen sich kumuliert im Bereich an Zeile 45</t>
  </si>
  <si>
    <t>(Dieses Excel ist ein einfaches Tool zur übersichtlichen Zeiterfassung und es gibt keine Gewährleistung für die korrekte Summierung von Mehr- und Überstunden, Soll- und Ist Stunden, Abwesenheiten, Zulagen oder sonstiger steuer- oder arbeitsrechtlicher Relevanz.)</t>
  </si>
  <si>
    <t xml:space="preserve">"Heute" ist durch dieses Symbol gekennzeichnet: </t>
  </si>
  <si>
    <t>Diese Vorlage eines sehr einfachen Formulars für tägliche Zeitaufzeichnungen funktioniert gut für Klein- und Mittelunternehmen, die eine sehr einfache Erfassung der Arbeitszeiten benötigen.</t>
  </si>
  <si>
    <t>Im Tabellenreiter "Grundeinstellungen" und den Namen, die Sollarbeitszeit, eventuelle Salden aus dem Vorjahr (Plusstunden und Urlaub), sowie eine Überstundenpauschale (sofern vorhanden), erfassen.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</si>
</sst>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hh:mm;@"/>
    <numFmt numFmtId="165" formatCode="mmmm"/>
    <numFmt numFmtId="166" formatCode="mmmm\ yyyy"/>
    <numFmt numFmtId="167" formatCode="[$-C07]dddd\,\ dd/\ mmmm;@"/>
    <numFmt numFmtId="168" formatCode="0.0"/>
  </numFmts>
  <fonts count="20" x14ac:knownFonts="1">
    <font>
      <sz val="10"/>
      <name val="Arial"/>
    </font>
    <font>
      <sz val="10"/>
      <name val="Arial"/>
      <family val="2"/>
    </font>
    <font>
      <b/>
      <sz val="14"/>
      <name val="Arial"/>
      <family val="2"/>
    </font>
    <font>
      <b/>
      <sz val="9"/>
      <name val="Arial"/>
      <family val="2"/>
    </font>
    <font>
      <sz val="9"/>
      <name val="Arial"/>
      <family val="2"/>
    </font>
    <font>
      <sz val="10"/>
      <name val="Arial"/>
      <family val="2"/>
    </font>
    <font>
      <b/>
      <sz val="10"/>
      <name val="Arial"/>
      <family val="2"/>
    </font>
    <font>
      <b/>
      <sz val="12"/>
      <name val="Arial"/>
      <family val="2"/>
    </font>
    <font>
      <sz val="12"/>
      <name val="Arial"/>
      <family val="2"/>
    </font>
    <font>
      <sz val="14"/>
      <name val="Arial"/>
      <family val="2"/>
    </font>
    <font>
      <sz val="16"/>
      <name val="Arial"/>
      <family val="2"/>
    </font>
    <font>
      <sz val="11"/>
      <name val="Arial"/>
      <family val="2"/>
    </font>
    <font>
      <sz val="8"/>
      <color indexed="9"/>
      <name val="Arial"/>
      <family val="2"/>
    </font>
    <font>
      <sz val="12"/>
      <color theme="0"/>
      <name val="Arial"/>
      <family val="2"/>
    </font>
    <font>
      <b/>
      <sz val="12"/>
      <color theme="0"/>
      <name val="Arial"/>
      <family val="2"/>
    </font>
    <font>
      <sz val="9"/>
      <color theme="0"/>
      <name val="Arial"/>
      <family val="2"/>
    </font>
    <font>
      <sz val="12"/>
      <color rgb="FF000000"/>
      <name val="Calibri"/>
      <family val="2"/>
    </font>
    <font>
      <b/>
      <sz val="12"/>
      <color rgb="FF000000"/>
      <name val="Calibri"/>
      <family val="2"/>
    </font>
    <font>
      <i/>
      <sz val="12"/>
      <color rgb="FF000000"/>
      <name val="Calibri"/>
      <family val="2"/>
    </font>
    <font>
      <i/>
      <sz val="12"/>
      <color theme="0" tint="-0.34998626667073579"/>
      <name val="Calibri"/>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66FFFF"/>
        <bgColor indexed="64"/>
      </patternFill>
    </fill>
    <fill>
      <patternFill patternType="solid">
        <fgColor rgb="FF698CFC"/>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70">
    <xf numFmtId="0" fontId="0" fillId="0" borderId="0" xfId="0"/>
    <xf numFmtId="1" fontId="4" fillId="0" borderId="0" xfId="0" applyNumberFormat="1" applyFont="1" applyAlignment="1">
      <alignment horizontal="center"/>
    </xf>
    <xf numFmtId="0" fontId="5" fillId="0" borderId="0" xfId="0" applyFont="1"/>
    <xf numFmtId="2" fontId="5" fillId="0" borderId="0" xfId="0" applyNumberFormat="1" applyFont="1"/>
    <xf numFmtId="0" fontId="4" fillId="0" borderId="0" xfId="0" applyFont="1"/>
    <xf numFmtId="0" fontId="4" fillId="0" borderId="0" xfId="0" applyFont="1" applyAlignment="1">
      <alignment horizontal="center"/>
    </xf>
    <xf numFmtId="2" fontId="4" fillId="0" borderId="0" xfId="0" applyNumberFormat="1" applyFont="1" applyAlignment="1">
      <alignment horizontal="center"/>
    </xf>
    <xf numFmtId="0" fontId="11" fillId="0" borderId="0" xfId="0" applyFont="1" applyAlignment="1">
      <alignment horizontal="right"/>
    </xf>
    <xf numFmtId="0" fontId="11" fillId="0" borderId="0" xfId="0" applyFont="1" applyAlignment="1">
      <alignment horizontal="center"/>
    </xf>
    <xf numFmtId="2" fontId="11" fillId="0" borderId="0" xfId="0" applyNumberFormat="1" applyFont="1" applyAlignment="1">
      <alignment horizontal="center"/>
    </xf>
    <xf numFmtId="0" fontId="3" fillId="0" borderId="0" xfId="0" applyFont="1" applyAlignment="1">
      <alignment horizontal="center"/>
    </xf>
    <xf numFmtId="2" fontId="11" fillId="0" borderId="0" xfId="0" applyNumberFormat="1" applyFont="1" applyAlignment="1" applyProtection="1">
      <alignment horizontal="center"/>
      <protection locked="0"/>
    </xf>
    <xf numFmtId="0" fontId="3" fillId="0" borderId="0" xfId="0" quotePrefix="1" applyFont="1" applyAlignment="1">
      <alignment horizontal="right"/>
    </xf>
    <xf numFmtId="0" fontId="4" fillId="0" borderId="0" xfId="0" applyFont="1" applyAlignment="1">
      <alignment horizontal="right"/>
    </xf>
    <xf numFmtId="0" fontId="8" fillId="0" borderId="0" xfId="0" applyFont="1" applyAlignment="1">
      <alignment horizontal="center" vertical="center"/>
    </xf>
    <xf numFmtId="0" fontId="8" fillId="0" borderId="0" xfId="0" applyFont="1" applyAlignment="1">
      <alignment horizontal="center"/>
    </xf>
    <xf numFmtId="0" fontId="9" fillId="0" borderId="0" xfId="0" applyFont="1"/>
    <xf numFmtId="0" fontId="9" fillId="0" borderId="0" xfId="0" applyFont="1" applyProtection="1">
      <protection locked="0"/>
    </xf>
    <xf numFmtId="0" fontId="8" fillId="0" borderId="0" xfId="0" applyFont="1" applyProtection="1">
      <protection locked="0"/>
    </xf>
    <xf numFmtId="2" fontId="9" fillId="0" borderId="0" xfId="0" applyNumberFormat="1" applyFont="1"/>
    <xf numFmtId="0" fontId="8" fillId="0" borderId="0" xfId="0" applyFont="1"/>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vertical="top"/>
    </xf>
    <xf numFmtId="0" fontId="8" fillId="0" borderId="0" xfId="0" applyFont="1" applyAlignment="1">
      <alignment vertical="top"/>
    </xf>
    <xf numFmtId="0" fontId="10" fillId="0" borderId="0" xfId="0" applyFont="1"/>
    <xf numFmtId="0" fontId="8" fillId="0" borderId="0" xfId="0" applyFont="1" applyAlignment="1">
      <alignment vertical="center"/>
    </xf>
    <xf numFmtId="0" fontId="1" fillId="0" borderId="0" xfId="0" applyFont="1"/>
    <xf numFmtId="1" fontId="4" fillId="0" borderId="0" xfId="0" applyNumberFormat="1" applyFont="1" applyAlignment="1" applyProtection="1">
      <alignment horizontal="center"/>
      <protection locked="0"/>
    </xf>
    <xf numFmtId="168" fontId="4" fillId="0" borderId="0" xfId="0" applyNumberFormat="1" applyFont="1" applyAlignment="1" applyProtection="1">
      <alignment horizontal="center"/>
      <protection locked="0"/>
    </xf>
    <xf numFmtId="20" fontId="4" fillId="0" borderId="0" xfId="0" applyNumberFormat="1" applyFont="1" applyAlignment="1" applyProtection="1">
      <alignment horizontal="center"/>
      <protection locked="0"/>
    </xf>
    <xf numFmtId="164" fontId="4" fillId="0" borderId="0" xfId="0" applyNumberFormat="1" applyFont="1" applyAlignment="1">
      <alignment horizontal="center"/>
    </xf>
    <xf numFmtId="2" fontId="4" fillId="3" borderId="0" xfId="0" applyNumberFormat="1" applyFont="1" applyFill="1" applyAlignment="1">
      <alignment horizontal="center"/>
    </xf>
    <xf numFmtId="0" fontId="4" fillId="0" borderId="0" xfId="0" applyFont="1" applyProtection="1">
      <protection locked="0"/>
    </xf>
    <xf numFmtId="167" fontId="4" fillId="0" borderId="0" xfId="0" applyNumberFormat="1" applyFont="1"/>
    <xf numFmtId="1" fontId="2" fillId="0" borderId="0" xfId="0" applyNumberFormat="1" applyFont="1" applyAlignment="1">
      <alignment horizontal="right"/>
    </xf>
    <xf numFmtId="0" fontId="2" fillId="0" borderId="0" xfId="0" applyFont="1" applyAlignment="1">
      <alignment horizontal="left"/>
    </xf>
    <xf numFmtId="166" fontId="2" fillId="0" borderId="0" xfId="0" applyNumberFormat="1" applyFont="1" applyAlignment="1">
      <alignment horizontal="left"/>
    </xf>
    <xf numFmtId="1" fontId="2" fillId="0" borderId="0" xfId="0" applyNumberFormat="1" applyFont="1" applyAlignment="1">
      <alignment horizontal="center"/>
    </xf>
    <xf numFmtId="165" fontId="2" fillId="0" borderId="0" xfId="0" applyNumberFormat="1" applyFont="1" applyAlignment="1">
      <alignment horizontal="left"/>
    </xf>
    <xf numFmtId="1" fontId="3" fillId="0" borderId="0" xfId="0" applyNumberFormat="1" applyFont="1" applyAlignment="1">
      <alignment horizontal="center"/>
    </xf>
    <xf numFmtId="1" fontId="3" fillId="0" borderId="0" xfId="0" quotePrefix="1" applyNumberFormat="1" applyFont="1" applyAlignment="1">
      <alignment horizontal="center"/>
    </xf>
    <xf numFmtId="2" fontId="3" fillId="0" borderId="0" xfId="0" applyNumberFormat="1" applyFont="1" applyAlignment="1">
      <alignment horizontal="center"/>
    </xf>
    <xf numFmtId="167" fontId="4" fillId="0" borderId="16" xfId="0" applyNumberFormat="1" applyFont="1" applyBorder="1"/>
    <xf numFmtId="1" fontId="4" fillId="0" borderId="16" xfId="0" applyNumberFormat="1" applyFont="1" applyBorder="1" applyAlignment="1">
      <alignment horizontal="center"/>
    </xf>
    <xf numFmtId="168" fontId="4" fillId="0" borderId="16" xfId="0" applyNumberFormat="1" applyFont="1" applyBorder="1" applyAlignment="1" applyProtection="1">
      <alignment horizontal="center"/>
      <protection locked="0"/>
    </xf>
    <xf numFmtId="20" fontId="4" fillId="0" borderId="16" xfId="0" applyNumberFormat="1" applyFont="1" applyBorder="1" applyAlignment="1" applyProtection="1">
      <alignment horizontal="center"/>
      <protection locked="0"/>
    </xf>
    <xf numFmtId="164" fontId="4" fillId="0" borderId="16" xfId="0" applyNumberFormat="1" applyFont="1" applyBorder="1" applyAlignment="1">
      <alignment horizontal="center"/>
    </xf>
    <xf numFmtId="2" fontId="4" fillId="3" borderId="16" xfId="0" applyNumberFormat="1" applyFont="1" applyFill="1" applyBorder="1" applyAlignment="1">
      <alignment horizontal="center"/>
    </xf>
    <xf numFmtId="0" fontId="4" fillId="0" borderId="16" xfId="0" applyFont="1" applyBorder="1"/>
    <xf numFmtId="0" fontId="4" fillId="0" borderId="16" xfId="0" applyFont="1" applyBorder="1" applyProtection="1">
      <protection locked="0"/>
    </xf>
    <xf numFmtId="0" fontId="12" fillId="0" borderId="17" xfId="0" applyFont="1" applyBorder="1" applyAlignment="1">
      <alignment horizontal="center"/>
    </xf>
    <xf numFmtId="167" fontId="12" fillId="0" borderId="0" xfId="0" applyNumberFormat="1" applyFont="1"/>
    <xf numFmtId="0" fontId="4" fillId="0" borderId="0" xfId="0" applyFont="1" applyAlignment="1" applyProtection="1">
      <alignment horizontal="left"/>
      <protection locked="0"/>
    </xf>
    <xf numFmtId="0" fontId="4" fillId="0" borderId="0" xfId="0" applyFont="1" applyAlignment="1">
      <alignment horizontal="left"/>
    </xf>
    <xf numFmtId="43" fontId="4" fillId="0" borderId="0" xfId="1" applyFont="1" applyFill="1" applyBorder="1" applyAlignment="1" applyProtection="1">
      <alignment horizontal="center"/>
      <protection locked="0"/>
    </xf>
    <xf numFmtId="0" fontId="4" fillId="0" borderId="19" xfId="0" applyFont="1" applyBorder="1" applyAlignment="1">
      <alignment horizontal="right"/>
    </xf>
    <xf numFmtId="0" fontId="4" fillId="0" borderId="19" xfId="0" applyFont="1" applyBorder="1" applyAlignment="1">
      <alignment horizontal="center"/>
    </xf>
    <xf numFmtId="2" fontId="11" fillId="0" borderId="0" xfId="0" applyNumberFormat="1" applyFont="1" applyAlignment="1">
      <alignment horizontal="right"/>
    </xf>
    <xf numFmtId="0" fontId="3" fillId="0" borderId="20" xfId="0" applyFont="1" applyBorder="1" applyAlignment="1">
      <alignment horizontal="center"/>
    </xf>
    <xf numFmtId="0" fontId="4"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20" fontId="4" fillId="0" borderId="22" xfId="0" applyNumberFormat="1" applyFont="1" applyBorder="1" applyAlignment="1" applyProtection="1">
      <alignment horizontal="center"/>
      <protection locked="0"/>
    </xf>
    <xf numFmtId="20" fontId="4" fillId="0" borderId="23" xfId="0" applyNumberFormat="1" applyFont="1" applyBorder="1" applyAlignment="1" applyProtection="1">
      <alignment horizontal="center"/>
      <protection locked="0"/>
    </xf>
    <xf numFmtId="20" fontId="4" fillId="0" borderId="24" xfId="0" applyNumberFormat="1" applyFont="1" applyBorder="1" applyAlignment="1" applyProtection="1">
      <alignment horizontal="center"/>
      <protection locked="0"/>
    </xf>
    <xf numFmtId="20" fontId="4" fillId="0" borderId="25" xfId="0" applyNumberFormat="1" applyFont="1" applyBorder="1" applyAlignment="1" applyProtection="1">
      <alignment horizontal="center"/>
      <protection locked="0"/>
    </xf>
    <xf numFmtId="43" fontId="4" fillId="0" borderId="16" xfId="1" applyFont="1" applyFill="1" applyBorder="1" applyAlignment="1" applyProtection="1">
      <alignment horizontal="center"/>
      <protection locked="0"/>
    </xf>
    <xf numFmtId="0" fontId="4" fillId="0" borderId="16" xfId="0" applyFont="1" applyBorder="1" applyAlignment="1">
      <alignment horizontal="center"/>
    </xf>
    <xf numFmtId="0" fontId="4" fillId="0" borderId="29" xfId="0" applyFont="1" applyBorder="1" applyProtection="1">
      <protection locked="0"/>
    </xf>
    <xf numFmtId="0" fontId="4" fillId="0" borderId="30" xfId="0" applyFont="1" applyBorder="1" applyProtection="1">
      <protection locked="0"/>
    </xf>
    <xf numFmtId="168" fontId="4" fillId="0" borderId="0" xfId="0" applyNumberFormat="1" applyFont="1" applyAlignment="1" applyProtection="1">
      <alignment horizontal="left"/>
      <protection locked="0"/>
    </xf>
    <xf numFmtId="14" fontId="8" fillId="4" borderId="0" xfId="0" applyNumberFormat="1" applyFont="1" applyFill="1" applyAlignment="1" applyProtection="1">
      <alignment horizontal="left"/>
      <protection locked="0"/>
    </xf>
    <xf numFmtId="0" fontId="8" fillId="0" borderId="4" xfId="0" applyFont="1" applyBorder="1" applyAlignment="1" applyProtection="1">
      <alignment horizontal="center"/>
      <protection locked="0"/>
    </xf>
    <xf numFmtId="0" fontId="8" fillId="0" borderId="27" xfId="0" applyFont="1" applyBorder="1" applyAlignment="1" applyProtection="1">
      <alignment horizontal="center"/>
      <protection locked="0"/>
    </xf>
    <xf numFmtId="2" fontId="8" fillId="0" borderId="8" xfId="0" applyNumberFormat="1" applyFont="1" applyBorder="1" applyAlignment="1" applyProtection="1">
      <alignment horizontal="center"/>
      <protection locked="0"/>
    </xf>
    <xf numFmtId="2" fontId="8" fillId="0" borderId="0" xfId="0" applyNumberFormat="1" applyFont="1" applyAlignment="1" applyProtection="1">
      <alignment horizontal="center"/>
      <protection locked="0"/>
    </xf>
    <xf numFmtId="0" fontId="8" fillId="0" borderId="6" xfId="0" applyFont="1" applyBorder="1" applyAlignment="1" applyProtection="1">
      <alignment horizontal="center"/>
      <protection locked="0"/>
    </xf>
    <xf numFmtId="0" fontId="8" fillId="0" borderId="28" xfId="0" applyFont="1" applyBorder="1" applyAlignment="1" applyProtection="1">
      <alignment horizontal="center"/>
      <protection locked="0"/>
    </xf>
    <xf numFmtId="2" fontId="8" fillId="0" borderId="9" xfId="0" applyNumberFormat="1" applyFont="1" applyBorder="1" applyAlignment="1" applyProtection="1">
      <alignment horizontal="center"/>
      <protection locked="0"/>
    </xf>
    <xf numFmtId="2" fontId="8" fillId="0" borderId="0" xfId="0" applyNumberFormat="1" applyFont="1" applyAlignment="1">
      <alignment horizontal="center"/>
    </xf>
    <xf numFmtId="2" fontId="8" fillId="4" borderId="0" xfId="0" applyNumberFormat="1" applyFont="1" applyFill="1" applyAlignment="1" applyProtection="1">
      <alignment horizontal="center"/>
      <protection locked="0"/>
    </xf>
    <xf numFmtId="1" fontId="8" fillId="4" borderId="0" xfId="0" applyNumberFormat="1" applyFont="1" applyFill="1" applyAlignment="1" applyProtection="1">
      <alignment horizontal="center"/>
      <protection locked="0"/>
    </xf>
    <xf numFmtId="0" fontId="4" fillId="0" borderId="0" xfId="0" applyFont="1" applyAlignment="1" applyProtection="1">
      <alignment horizontal="center"/>
      <protection locked="0"/>
    </xf>
    <xf numFmtId="0" fontId="4" fillId="5" borderId="0" xfId="0" applyFont="1" applyFill="1" applyAlignment="1">
      <alignment horizontal="center"/>
    </xf>
    <xf numFmtId="2" fontId="11" fillId="0" borderId="0" xfId="0" applyNumberFormat="1" applyFont="1" applyAlignment="1">
      <alignment horizontal="left"/>
    </xf>
    <xf numFmtId="168" fontId="4" fillId="0" borderId="0" xfId="0" applyNumberFormat="1" applyFont="1" applyAlignment="1">
      <alignment horizontal="center"/>
    </xf>
    <xf numFmtId="0" fontId="11" fillId="0" borderId="0" xfId="0" applyFont="1"/>
    <xf numFmtId="2" fontId="8" fillId="0" borderId="19" xfId="0" applyNumberFormat="1" applyFont="1" applyBorder="1" applyAlignment="1">
      <alignment horizontal="center"/>
    </xf>
    <xf numFmtId="0" fontId="8" fillId="0" borderId="19" xfId="0" applyFont="1" applyBorder="1" applyAlignment="1">
      <alignment horizontal="center"/>
    </xf>
    <xf numFmtId="0" fontId="8" fillId="0" borderId="19" xfId="0" applyFont="1" applyBorder="1"/>
    <xf numFmtId="0" fontId="8" fillId="0" borderId="19" xfId="0" applyFont="1" applyBorder="1" applyAlignment="1">
      <alignment horizontal="right" vertical="center"/>
    </xf>
    <xf numFmtId="0" fontId="8" fillId="0" borderId="19" xfId="0" applyFont="1" applyBorder="1" applyAlignment="1">
      <alignment horizontal="right"/>
    </xf>
    <xf numFmtId="14" fontId="2" fillId="0" borderId="0" xfId="0" applyNumberFormat="1" applyFont="1" applyAlignment="1">
      <alignment horizontal="left"/>
    </xf>
    <xf numFmtId="2" fontId="13" fillId="6" borderId="18" xfId="0" applyNumberFormat="1" applyFont="1" applyFill="1" applyBorder="1" applyAlignment="1" applyProtection="1">
      <alignment horizontal="center"/>
      <protection locked="0"/>
    </xf>
    <xf numFmtId="20" fontId="13" fillId="6" borderId="4" xfId="0" applyNumberFormat="1" applyFont="1" applyFill="1" applyBorder="1" applyAlignment="1" applyProtection="1">
      <alignment horizontal="center"/>
      <protection locked="0"/>
    </xf>
    <xf numFmtId="0" fontId="8" fillId="0" borderId="0" xfId="0" applyFont="1" applyAlignment="1" applyProtection="1">
      <alignment horizontal="center"/>
      <protection locked="0"/>
    </xf>
    <xf numFmtId="2" fontId="8" fillId="0" borderId="0" xfId="0" applyNumberFormat="1" applyFont="1" applyProtection="1">
      <protection locked="0"/>
    </xf>
    <xf numFmtId="0" fontId="5" fillId="0" borderId="0" xfId="0" applyFont="1" applyProtection="1">
      <protection locked="0"/>
    </xf>
    <xf numFmtId="0" fontId="7" fillId="0" borderId="0" xfId="0" applyFont="1" applyProtection="1">
      <protection locked="0"/>
    </xf>
    <xf numFmtId="0" fontId="7" fillId="0" borderId="0" xfId="0" applyFont="1" applyAlignment="1" applyProtection="1">
      <alignment horizontal="center"/>
      <protection locked="0"/>
    </xf>
    <xf numFmtId="2" fontId="7"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8" fillId="2" borderId="1" xfId="0" applyFont="1" applyFill="1" applyBorder="1" applyProtection="1">
      <protection locked="0"/>
    </xf>
    <xf numFmtId="0" fontId="8" fillId="2" borderId="2" xfId="0" applyFont="1" applyFill="1" applyBorder="1" applyAlignment="1" applyProtection="1">
      <alignment horizontal="center"/>
      <protection locked="0"/>
    </xf>
    <xf numFmtId="0" fontId="8" fillId="2" borderId="26" xfId="0" applyFont="1" applyFill="1" applyBorder="1" applyAlignment="1" applyProtection="1">
      <alignment horizontal="center"/>
      <protection locked="0"/>
    </xf>
    <xf numFmtId="2" fontId="8" fillId="2" borderId="7" xfId="0" applyNumberFormat="1" applyFont="1" applyFill="1" applyBorder="1" applyAlignment="1" applyProtection="1">
      <alignment horizontal="center"/>
      <protection locked="0"/>
    </xf>
    <xf numFmtId="2" fontId="8" fillId="2" borderId="0" xfId="0" applyNumberFormat="1" applyFont="1" applyFill="1" applyAlignment="1" applyProtection="1">
      <alignment horizontal="center"/>
      <protection locked="0"/>
    </xf>
    <xf numFmtId="0" fontId="8" fillId="2" borderId="3" xfId="0" applyFont="1" applyFill="1" applyBorder="1" applyProtection="1">
      <protection locked="0"/>
    </xf>
    <xf numFmtId="0" fontId="8" fillId="2" borderId="4" xfId="0" applyFont="1" applyFill="1" applyBorder="1" applyAlignment="1" applyProtection="1">
      <alignment horizontal="center"/>
      <protection locked="0"/>
    </xf>
    <xf numFmtId="0" fontId="8" fillId="2" borderId="5" xfId="0" applyFont="1" applyFill="1" applyBorder="1" applyProtection="1">
      <protection locked="0"/>
    </xf>
    <xf numFmtId="0" fontId="8" fillId="2" borderId="6" xfId="0" applyFont="1" applyFill="1" applyBorder="1" applyAlignment="1" applyProtection="1">
      <alignment horizontal="center"/>
      <protection locked="0"/>
    </xf>
    <xf numFmtId="1" fontId="13" fillId="0" borderId="0" xfId="0" applyNumberFormat="1" applyFont="1" applyProtection="1">
      <protection locked="0"/>
    </xf>
    <xf numFmtId="0" fontId="8" fillId="0" borderId="0" xfId="0" applyFont="1" applyAlignment="1" applyProtection="1">
      <alignment horizontal="left"/>
      <protection locked="0"/>
    </xf>
    <xf numFmtId="0" fontId="8" fillId="2" borderId="10" xfId="0" applyFont="1" applyFill="1" applyBorder="1" applyProtection="1">
      <protection locked="0"/>
    </xf>
    <xf numFmtId="0" fontId="8" fillId="2" borderId="11"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8" fillId="2" borderId="12" xfId="0" applyFont="1" applyFill="1" applyBorder="1" applyProtection="1">
      <protection locked="0"/>
    </xf>
    <xf numFmtId="0" fontId="8" fillId="2" borderId="13" xfId="0" applyFont="1" applyFill="1" applyBorder="1" applyAlignment="1" applyProtection="1">
      <alignment horizontal="center"/>
      <protection locked="0"/>
    </xf>
    <xf numFmtId="1" fontId="8" fillId="2" borderId="4" xfId="0" applyNumberFormat="1" applyFont="1" applyFill="1" applyBorder="1" applyAlignment="1" applyProtection="1">
      <alignment horizontal="center"/>
      <protection locked="0"/>
    </xf>
    <xf numFmtId="1" fontId="8" fillId="2" borderId="8" xfId="0" applyNumberFormat="1" applyFont="1" applyFill="1" applyBorder="1" applyAlignment="1" applyProtection="1">
      <alignment horizontal="center"/>
      <protection locked="0"/>
    </xf>
    <xf numFmtId="0" fontId="8" fillId="2" borderId="14" xfId="0" applyFont="1" applyFill="1" applyBorder="1" applyProtection="1">
      <protection locked="0"/>
    </xf>
    <xf numFmtId="0" fontId="8" fillId="2" borderId="15" xfId="0" applyFont="1" applyFill="1" applyBorder="1" applyAlignment="1" applyProtection="1">
      <alignment horizontal="center"/>
      <protection locked="0"/>
    </xf>
    <xf numFmtId="1" fontId="8" fillId="2" borderId="6" xfId="0" applyNumberFormat="1" applyFont="1" applyFill="1" applyBorder="1" applyAlignment="1" applyProtection="1">
      <alignment horizontal="center"/>
      <protection locked="0"/>
    </xf>
    <xf numFmtId="1" fontId="8" fillId="2" borderId="9" xfId="0" applyNumberFormat="1" applyFont="1" applyFill="1" applyBorder="1" applyAlignment="1" applyProtection="1">
      <alignment horizontal="center"/>
      <protection locked="0"/>
    </xf>
    <xf numFmtId="14" fontId="5" fillId="0" borderId="0" xfId="0" applyNumberFormat="1" applyFont="1" applyProtection="1">
      <protection locked="0"/>
    </xf>
    <xf numFmtId="0" fontId="5" fillId="0" borderId="0" xfId="0" applyFont="1" applyAlignment="1" applyProtection="1">
      <alignment horizontal="center"/>
      <protection locked="0"/>
    </xf>
    <xf numFmtId="2" fontId="5" fillId="0" borderId="0" xfId="0" applyNumberFormat="1" applyFont="1" applyProtection="1">
      <protection locked="0"/>
    </xf>
    <xf numFmtId="0" fontId="8" fillId="0" borderId="19" xfId="0" applyFont="1" applyBorder="1" applyAlignment="1" applyProtection="1">
      <alignment horizontal="left" vertical="center"/>
      <protection locked="0"/>
    </xf>
    <xf numFmtId="2" fontId="5" fillId="0" borderId="19" xfId="0" applyNumberFormat="1" applyFont="1" applyBorder="1" applyProtection="1">
      <protection locked="0"/>
    </xf>
    <xf numFmtId="0" fontId="5" fillId="0" borderId="19" xfId="0" applyFont="1" applyBorder="1" applyProtection="1">
      <protection locked="0"/>
    </xf>
    <xf numFmtId="0" fontId="8" fillId="0" borderId="0" xfId="0" applyFont="1" applyAlignment="1" applyProtection="1">
      <alignment horizontal="center" vertical="center"/>
      <protection locked="0"/>
    </xf>
    <xf numFmtId="0" fontId="8" fillId="0" borderId="19" xfId="0" applyFont="1" applyBorder="1" applyAlignment="1" applyProtection="1">
      <alignment horizontal="left"/>
      <protection locked="0"/>
    </xf>
    <xf numFmtId="2" fontId="8" fillId="0" borderId="8" xfId="0" applyNumberFormat="1" applyFont="1" applyBorder="1" applyAlignment="1" applyProtection="1">
      <alignment horizontal="center"/>
      <protection hidden="1"/>
    </xf>
    <xf numFmtId="0" fontId="7" fillId="0" borderId="0" xfId="0" applyFont="1" applyProtection="1">
      <protection hidden="1"/>
    </xf>
    <xf numFmtId="167" fontId="15" fillId="6" borderId="0" xfId="0" applyNumberFormat="1" applyFont="1" applyFill="1"/>
    <xf numFmtId="1" fontId="2" fillId="0" borderId="0" xfId="0" applyNumberFormat="1" applyFont="1" applyAlignment="1" applyProtection="1">
      <alignment horizontal="center"/>
      <protection locked="0"/>
    </xf>
    <xf numFmtId="1" fontId="3" fillId="0" borderId="0" xfId="0" quotePrefix="1" applyNumberFormat="1" applyFont="1" applyAlignment="1" applyProtection="1">
      <alignment horizontal="center"/>
      <protection locked="0"/>
    </xf>
    <xf numFmtId="1" fontId="3" fillId="0" borderId="0" xfId="0" applyNumberFormat="1" applyFont="1" applyAlignment="1" applyProtection="1">
      <alignment horizontal="center"/>
      <protection locked="0"/>
    </xf>
    <xf numFmtId="168" fontId="4" fillId="0" borderId="0" xfId="0" applyNumberFormat="1" applyFont="1" applyAlignment="1" applyProtection="1">
      <alignment horizontal="center"/>
      <protection hidden="1"/>
    </xf>
    <xf numFmtId="168" fontId="4" fillId="0" borderId="25" xfId="0" applyNumberFormat="1" applyFont="1" applyBorder="1" applyAlignment="1" applyProtection="1">
      <alignment horizontal="center"/>
      <protection hidden="1"/>
    </xf>
    <xf numFmtId="2" fontId="4" fillId="3" borderId="0" xfId="0" applyNumberFormat="1" applyFont="1" applyFill="1" applyAlignment="1" applyProtection="1">
      <alignment horizontal="center"/>
      <protection hidden="1"/>
    </xf>
    <xf numFmtId="2" fontId="4" fillId="3" borderId="16" xfId="0" applyNumberFormat="1" applyFont="1" applyFill="1" applyBorder="1" applyAlignment="1" applyProtection="1">
      <alignment horizontal="center"/>
      <protection hidden="1"/>
    </xf>
    <xf numFmtId="2" fontId="4" fillId="0" borderId="0" xfId="0" applyNumberFormat="1" applyFont="1" applyAlignment="1" applyProtection="1">
      <alignment horizontal="center"/>
      <protection hidden="1"/>
    </xf>
    <xf numFmtId="14" fontId="14" fillId="6" borderId="31" xfId="0" applyNumberFormat="1" applyFont="1" applyFill="1" applyBorder="1" applyAlignment="1" applyProtection="1">
      <alignment horizontal="left"/>
      <protection locked="0"/>
    </xf>
    <xf numFmtId="14" fontId="14" fillId="6" borderId="32" xfId="0" applyNumberFormat="1" applyFont="1" applyFill="1" applyBorder="1" applyAlignment="1" applyProtection="1">
      <alignment horizontal="left"/>
      <protection locked="0"/>
    </xf>
    <xf numFmtId="14" fontId="14" fillId="6" borderId="33" xfId="0" applyNumberFormat="1" applyFont="1" applyFill="1" applyBorder="1" applyAlignment="1" applyProtection="1">
      <alignment horizontal="left"/>
      <protection locked="0"/>
    </xf>
    <xf numFmtId="1" fontId="8" fillId="2" borderId="4" xfId="0" applyNumberFormat="1" applyFont="1" applyFill="1" applyBorder="1" applyAlignment="1" applyProtection="1">
      <alignment horizontal="center"/>
      <protection locked="0"/>
    </xf>
    <xf numFmtId="0" fontId="8" fillId="0" borderId="4" xfId="0" applyFont="1" applyBorder="1" applyAlignment="1" applyProtection="1">
      <alignment horizontal="center"/>
      <protection locked="0"/>
    </xf>
    <xf numFmtId="0" fontId="8" fillId="2" borderId="2" xfId="0" applyFont="1" applyFill="1" applyBorder="1" applyAlignment="1" applyProtection="1">
      <alignment horizontal="center"/>
      <protection locked="0"/>
    </xf>
    <xf numFmtId="1" fontId="8" fillId="2" borderId="6" xfId="0" applyNumberFormat="1" applyFont="1" applyFill="1" applyBorder="1" applyAlignment="1" applyProtection="1">
      <alignment horizontal="center"/>
      <protection locked="0"/>
    </xf>
    <xf numFmtId="0" fontId="8" fillId="0" borderId="6" xfId="0" applyFont="1" applyBorder="1" applyAlignment="1" applyProtection="1">
      <alignment horizontal="center"/>
      <protection locked="0"/>
    </xf>
    <xf numFmtId="2" fontId="4" fillId="0" borderId="0" xfId="0" applyNumberFormat="1" applyFont="1" applyAlignment="1" applyProtection="1">
      <alignment horizontal="right"/>
      <protection locked="0"/>
    </xf>
    <xf numFmtId="0" fontId="4" fillId="0" borderId="0" xfId="0" applyFont="1" applyAlignment="1">
      <alignment horizontal="left"/>
    </xf>
    <xf numFmtId="0" fontId="11" fillId="0" borderId="0" xfId="0" applyFont="1" applyAlignment="1">
      <alignment horizontal="right"/>
    </xf>
    <xf numFmtId="0" fontId="2" fillId="0" borderId="0" xfId="0" applyFont="1" applyAlignment="1">
      <alignment horizontal="center"/>
    </xf>
    <xf numFmtId="0" fontId="0" fillId="0" borderId="0" xfId="0"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xf>
    <xf numFmtId="0" fontId="4" fillId="0" borderId="0" xfId="0" applyFont="1" applyAlignment="1">
      <alignment horizontal="right"/>
    </xf>
    <xf numFmtId="2" fontId="4" fillId="0" borderId="0" xfId="0" applyNumberFormat="1" applyFont="1" applyAlignment="1">
      <alignment horizontal="right"/>
    </xf>
    <xf numFmtId="0" fontId="17" fillId="0" borderId="0" xfId="0" applyFont="1" applyAlignment="1" applyProtection="1">
      <alignment horizontal="center" vertical="center" wrapText="1"/>
    </xf>
    <xf numFmtId="0" fontId="0" fillId="0" borderId="0" xfId="0" applyProtection="1"/>
    <xf numFmtId="0" fontId="16" fillId="0" borderId="0" xfId="0" applyFont="1" applyAlignment="1" applyProtection="1">
      <alignment horizontal="left" vertical="center" wrapText="1"/>
    </xf>
    <xf numFmtId="0" fontId="17"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 fillId="0" borderId="0" xfId="0" applyFont="1" applyProtection="1"/>
  </cellXfs>
  <cellStyles count="2">
    <cellStyle name="Komma" xfId="1" builtinId="3"/>
    <cellStyle name="Standard" xfId="0" builtinId="0"/>
  </cellStyles>
  <dxfs count="345">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ont>
        <color auto="1"/>
      </font>
      <fill>
        <patternFill>
          <bgColor theme="0" tint="-0.24994659260841701"/>
        </patternFill>
      </fill>
    </dxf>
    <dxf>
      <fill>
        <patternFill>
          <bgColor theme="0" tint="-0.24994659260841701"/>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
      <fill>
        <patternFill>
          <bgColor indexed="57"/>
        </patternFill>
      </fill>
    </dxf>
    <dxf>
      <fill>
        <patternFill>
          <bgColor rgb="FFFFFF00"/>
        </patternFill>
      </fill>
    </dxf>
    <dxf>
      <fill>
        <patternFill>
          <bgColor rgb="FFFF0000"/>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ont>
        <color auto="1"/>
      </font>
      <fill>
        <patternFill>
          <bgColor theme="0" tint="-0.24994659260841701"/>
        </patternFill>
      </fill>
    </dxf>
    <dxf>
      <fill>
        <patternFill>
          <bgColor theme="0" tint="-0.24994659260841701"/>
        </patternFill>
      </fill>
    </dxf>
    <dxf>
      <fill>
        <patternFill>
          <bgColor indexed="22"/>
        </patternFill>
      </fill>
    </dxf>
    <dxf>
      <fill>
        <patternFill>
          <bgColor indexed="22"/>
        </patternFill>
      </fill>
    </dxf>
  </dxfs>
  <tableStyles count="0" defaultTableStyle="TableStyleMedium2" defaultPivotStyle="PivotStyleLight16"/>
  <colors>
    <mruColors>
      <color rgb="FF698CF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3181350</xdr:colOff>
      <xdr:row>11</xdr:row>
      <xdr:rowOff>0</xdr:rowOff>
    </xdr:from>
    <xdr:to>
      <xdr:col>1</xdr:col>
      <xdr:colOff>3762302</xdr:colOff>
      <xdr:row>12</xdr:row>
      <xdr:rowOff>19007</xdr:rowOff>
    </xdr:to>
    <xdr:pic>
      <xdr:nvPicPr>
        <xdr:cNvPr id="2" name="Grafik 1">
          <a:extLst>
            <a:ext uri="{FF2B5EF4-FFF2-40B4-BE49-F238E27FC236}">
              <a16:creationId xmlns:a16="http://schemas.microsoft.com/office/drawing/2014/main" id="{A44E72EE-A625-8CAB-F2DB-6EA778291855}"/>
            </a:ext>
          </a:extLst>
        </xdr:cNvPr>
        <xdr:cNvPicPr>
          <a:picLocks noChangeAspect="1"/>
        </xdr:cNvPicPr>
      </xdr:nvPicPr>
      <xdr:blipFill>
        <a:blip xmlns:r="http://schemas.openxmlformats.org/officeDocument/2006/relationships" r:embed="rId1"/>
        <a:stretch>
          <a:fillRect/>
        </a:stretch>
      </xdr:blipFill>
      <xdr:spPr>
        <a:xfrm>
          <a:off x="3943350" y="3705225"/>
          <a:ext cx="580952" cy="342857"/>
        </a:xfrm>
        <a:prstGeom prst="rect">
          <a:avLst/>
        </a:prstGeom>
      </xdr:spPr>
    </xdr:pic>
    <xdr:clientData/>
  </xdr:twoCellAnchor>
  <xdr:twoCellAnchor editAs="oneCell">
    <xdr:from>
      <xdr:col>0</xdr:col>
      <xdr:colOff>9525</xdr:colOff>
      <xdr:row>4</xdr:row>
      <xdr:rowOff>190500</xdr:rowOff>
    </xdr:from>
    <xdr:to>
      <xdr:col>0</xdr:col>
      <xdr:colOff>690600</xdr:colOff>
      <xdr:row>5</xdr:row>
      <xdr:rowOff>671550</xdr:rowOff>
    </xdr:to>
    <xdr:pic>
      <xdr:nvPicPr>
        <xdr:cNvPr id="5" name="Grafik 4" descr="Marke 1 mit einfarbiger Füllung">
          <a:extLst>
            <a:ext uri="{FF2B5EF4-FFF2-40B4-BE49-F238E27FC236}">
              <a16:creationId xmlns:a16="http://schemas.microsoft.com/office/drawing/2014/main" id="{B954CC1E-8C05-1DED-2F8D-E399B59E099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25" y="1343025"/>
          <a:ext cx="681075" cy="681075"/>
        </a:xfrm>
        <a:prstGeom prst="rect">
          <a:avLst/>
        </a:prstGeom>
      </xdr:spPr>
    </xdr:pic>
    <xdr:clientData/>
  </xdr:twoCellAnchor>
  <xdr:twoCellAnchor editAs="oneCell">
    <xdr:from>
      <xdr:col>0</xdr:col>
      <xdr:colOff>9525</xdr:colOff>
      <xdr:row>6</xdr:row>
      <xdr:rowOff>159525</xdr:rowOff>
    </xdr:from>
    <xdr:to>
      <xdr:col>0</xdr:col>
      <xdr:colOff>690600</xdr:colOff>
      <xdr:row>9</xdr:row>
      <xdr:rowOff>78600</xdr:rowOff>
    </xdr:to>
    <xdr:pic>
      <xdr:nvPicPr>
        <xdr:cNvPr id="7" name="Grafik 6" descr="Abzeichen mit einfarbiger Füllung">
          <a:extLst>
            <a:ext uri="{FF2B5EF4-FFF2-40B4-BE49-F238E27FC236}">
              <a16:creationId xmlns:a16="http://schemas.microsoft.com/office/drawing/2014/main" id="{08BBCC18-7542-AA0C-9664-9F896E8DE71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525" y="2578875"/>
          <a:ext cx="681075" cy="681075"/>
        </a:xfrm>
        <a:prstGeom prst="rect">
          <a:avLst/>
        </a:prstGeom>
      </xdr:spPr>
    </xdr:pic>
    <xdr:clientData/>
  </xdr:twoCellAnchor>
  <xdr:twoCellAnchor editAs="oneCell">
    <xdr:from>
      <xdr:col>0</xdr:col>
      <xdr:colOff>9525</xdr:colOff>
      <xdr:row>14</xdr:row>
      <xdr:rowOff>14250</xdr:rowOff>
    </xdr:from>
    <xdr:to>
      <xdr:col>0</xdr:col>
      <xdr:colOff>690600</xdr:colOff>
      <xdr:row>16</xdr:row>
      <xdr:rowOff>47625</xdr:rowOff>
    </xdr:to>
    <xdr:pic>
      <xdr:nvPicPr>
        <xdr:cNvPr id="9" name="Grafik 8" descr="Marke 3 mit einfarbiger Füllung">
          <a:extLst>
            <a:ext uri="{FF2B5EF4-FFF2-40B4-BE49-F238E27FC236}">
              <a16:creationId xmlns:a16="http://schemas.microsoft.com/office/drawing/2014/main" id="{CA7D4A6C-ED59-C58D-73D9-B804F929410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525" y="4814850"/>
          <a:ext cx="681075" cy="6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585619</xdr:colOff>
      <xdr:row>17</xdr:row>
      <xdr:rowOff>179295</xdr:rowOff>
    </xdr:from>
    <xdr:ext cx="5167972" cy="991319"/>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5011943" y="2678207"/>
          <a:ext cx="5081519" cy="953466"/>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de-AT" sz="1100" b="1" i="0" baseline="0">
              <a:solidFill>
                <a:schemeClr val="tx1"/>
              </a:solidFill>
              <a:effectLst/>
              <a:latin typeface="+mn-lt"/>
              <a:ea typeface="+mn-ea"/>
              <a:cs typeface="+mn-cs"/>
            </a:rPr>
            <a:t>25 Arbeitstage </a:t>
          </a:r>
          <a:r>
            <a:rPr lang="de-AT" sz="1100" b="0" i="0" baseline="0">
              <a:solidFill>
                <a:schemeClr val="tx1"/>
              </a:solidFill>
              <a:effectLst/>
              <a:latin typeface="+mn-lt"/>
              <a:ea typeface="+mn-ea"/>
              <a:cs typeface="+mn-cs"/>
            </a:rPr>
            <a:t>b</a:t>
          </a:r>
          <a:r>
            <a:rPr lang="de-AT" sz="1100" b="0" i="0" u="none" strike="noStrike" baseline="0">
              <a:solidFill>
                <a:schemeClr val="tx1"/>
              </a:solidFill>
              <a:latin typeface="+mn-lt"/>
              <a:ea typeface="+mn-ea"/>
              <a:cs typeface="+mn-cs"/>
            </a:rPr>
            <a:t>ei einer 5-Tage-Arbeitswoche (5Urlaubstage pro Woche x 5Wochen)</a:t>
          </a:r>
        </a:p>
        <a:p>
          <a:pPr rtl="0"/>
          <a:r>
            <a:rPr lang="de-AT" sz="1100" b="1" i="0" baseline="0">
              <a:solidFill>
                <a:schemeClr val="tx1"/>
              </a:solidFill>
              <a:effectLst/>
              <a:latin typeface="+mn-lt"/>
              <a:ea typeface="+mn-ea"/>
              <a:cs typeface="+mn-cs"/>
            </a:rPr>
            <a:t>20 Arbeitstage </a:t>
          </a:r>
          <a:r>
            <a:rPr lang="de-AT" sz="1100" b="0" i="0" baseline="0">
              <a:solidFill>
                <a:schemeClr val="tx1"/>
              </a:solidFill>
              <a:effectLst/>
              <a:latin typeface="+mn-lt"/>
              <a:ea typeface="+mn-ea"/>
              <a:cs typeface="+mn-cs"/>
            </a:rPr>
            <a:t> b</a:t>
          </a:r>
          <a:r>
            <a:rPr lang="de-AT" sz="1100" b="0" i="0" u="none" strike="noStrike" baseline="0">
              <a:solidFill>
                <a:schemeClr val="tx1"/>
              </a:solidFill>
              <a:latin typeface="+mn-lt"/>
              <a:ea typeface="+mn-ea"/>
              <a:cs typeface="+mn-cs"/>
            </a:rPr>
            <a:t>ei einer 4-Tage-Arbeitswoche (4Urlaubstage pro Woche x 5Wochen)</a:t>
          </a:r>
        </a:p>
        <a:p>
          <a:pPr rtl="0"/>
          <a:r>
            <a:rPr lang="de-AT" sz="1100" b="1" i="0" baseline="0">
              <a:solidFill>
                <a:schemeClr val="tx1"/>
              </a:solidFill>
              <a:effectLst/>
              <a:latin typeface="+mn-lt"/>
              <a:ea typeface="+mn-ea"/>
              <a:cs typeface="+mn-cs"/>
            </a:rPr>
            <a:t>15 Arbeitstage  </a:t>
          </a:r>
          <a:r>
            <a:rPr lang="de-AT" sz="1100" b="0" i="0" baseline="0">
              <a:solidFill>
                <a:schemeClr val="tx1"/>
              </a:solidFill>
              <a:effectLst/>
              <a:latin typeface="+mn-lt"/>
              <a:ea typeface="+mn-ea"/>
              <a:cs typeface="+mn-cs"/>
            </a:rPr>
            <a:t>b</a:t>
          </a:r>
          <a:r>
            <a:rPr lang="de-AT" sz="1100" b="0" i="0" u="none" strike="noStrike" baseline="0">
              <a:solidFill>
                <a:schemeClr val="tx1"/>
              </a:solidFill>
              <a:latin typeface="+mn-lt"/>
              <a:ea typeface="+mn-ea"/>
              <a:cs typeface="+mn-cs"/>
            </a:rPr>
            <a:t>ei einer 3-Tage-Arbeitswoche (3Urlaubstage pro Woche x 5Wochen)</a:t>
          </a:r>
        </a:p>
        <a:p>
          <a:pPr rtl="0"/>
          <a:r>
            <a:rPr lang="de-AT" sz="1100" b="1" i="0" baseline="0">
              <a:solidFill>
                <a:schemeClr val="tx1"/>
              </a:solidFill>
              <a:effectLst/>
              <a:latin typeface="+mn-lt"/>
              <a:ea typeface="+mn-ea"/>
              <a:cs typeface="+mn-cs"/>
            </a:rPr>
            <a:t>10 Arbeitstage  </a:t>
          </a:r>
          <a:r>
            <a:rPr lang="de-AT" sz="1100" b="0" i="0" baseline="0">
              <a:solidFill>
                <a:schemeClr val="tx1"/>
              </a:solidFill>
              <a:effectLst/>
              <a:latin typeface="+mn-lt"/>
              <a:ea typeface="+mn-ea"/>
              <a:cs typeface="+mn-cs"/>
            </a:rPr>
            <a:t>b</a:t>
          </a:r>
          <a:r>
            <a:rPr lang="de-AT" sz="1100" b="0" i="0" u="none" strike="noStrike" baseline="0">
              <a:solidFill>
                <a:schemeClr val="tx1"/>
              </a:solidFill>
              <a:latin typeface="+mn-lt"/>
              <a:ea typeface="+mn-ea"/>
              <a:cs typeface="+mn-cs"/>
            </a:rPr>
            <a:t>ei einer 2-Tage-Arbeitswoche (2Urlaubstage pro Woche x 5Wochen)</a:t>
          </a:r>
        </a:p>
        <a:p>
          <a:pPr rtl="0"/>
          <a:r>
            <a:rPr lang="de-AT" sz="1100" b="1" i="0" baseline="0">
              <a:solidFill>
                <a:schemeClr val="tx1"/>
              </a:solidFill>
              <a:effectLst/>
              <a:latin typeface="+mn-lt"/>
              <a:ea typeface="+mn-ea"/>
              <a:cs typeface="+mn-cs"/>
            </a:rPr>
            <a:t>5 Arbeitstage  </a:t>
          </a:r>
          <a:r>
            <a:rPr lang="de-AT" sz="1100" b="0" i="0" baseline="0">
              <a:solidFill>
                <a:schemeClr val="tx1"/>
              </a:solidFill>
              <a:effectLst/>
              <a:latin typeface="+mn-lt"/>
              <a:ea typeface="+mn-ea"/>
              <a:cs typeface="+mn-cs"/>
            </a:rPr>
            <a:t>b</a:t>
          </a:r>
          <a:r>
            <a:rPr lang="de-AT" sz="1100" b="0" i="0" u="none" strike="noStrike" baseline="0">
              <a:solidFill>
                <a:schemeClr val="tx1"/>
              </a:solidFill>
              <a:latin typeface="+mn-lt"/>
              <a:ea typeface="+mn-ea"/>
              <a:cs typeface="+mn-cs"/>
            </a:rPr>
            <a:t>ei einer 1-Tage-Arbeitswoche (1Urlaubstag pro Woche x 5Wochen)</a:t>
          </a:r>
          <a:endParaRPr lang="de-AT" sz="1100"/>
        </a:p>
      </xdr:txBody>
    </xdr:sp>
    <xdr:clientData/>
  </xdr:oneCellAnchor>
  <xdr:twoCellAnchor>
    <xdr:from>
      <xdr:col>8</xdr:col>
      <xdr:colOff>11206</xdr:colOff>
      <xdr:row>20</xdr:row>
      <xdr:rowOff>62116</xdr:rowOff>
    </xdr:from>
    <xdr:to>
      <xdr:col>8</xdr:col>
      <xdr:colOff>585497</xdr:colOff>
      <xdr:row>21</xdr:row>
      <xdr:rowOff>126606</xdr:rowOff>
    </xdr:to>
    <xdr:cxnSp macro="">
      <xdr:nvCxnSpPr>
        <xdr:cNvPr id="3" name="Gerade Verbindung mit Pfeil 2">
          <a:extLst>
            <a:ext uri="{FF2B5EF4-FFF2-40B4-BE49-F238E27FC236}">
              <a16:creationId xmlns:a16="http://schemas.microsoft.com/office/drawing/2014/main" id="{00000000-0008-0000-0000-000003000000}"/>
            </a:ext>
          </a:extLst>
        </xdr:cNvPr>
        <xdr:cNvCxnSpPr>
          <a:stCxn id="2" idx="1"/>
        </xdr:cNvCxnSpPr>
      </xdr:nvCxnSpPr>
      <xdr:spPr>
        <a:xfrm flipH="1">
          <a:off x="4437530" y="3154940"/>
          <a:ext cx="568698" cy="240442"/>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204619</xdr:colOff>
      <xdr:row>46</xdr:row>
      <xdr:rowOff>22411</xdr:rowOff>
    </xdr:from>
    <xdr:ext cx="1519327"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2994884" y="10118911"/>
          <a:ext cx="1519327" cy="264560"/>
        </a:xfrm>
        <a:prstGeom prst="rect">
          <a:avLst/>
        </a:prstGeom>
        <a:solidFill>
          <a:srgbClr val="66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de-AT" sz="1100"/>
            <a:t>selbstständig</a:t>
          </a:r>
          <a:r>
            <a:rPr lang="de-AT" sz="1100" baseline="0"/>
            <a:t> eintragen</a:t>
          </a:r>
          <a:endParaRPr lang="de-AT" sz="1100"/>
        </a:p>
      </xdr:txBody>
    </xdr:sp>
    <xdr:clientData/>
  </xdr:oneCellAnchor>
  <xdr:twoCellAnchor>
    <xdr:from>
      <xdr:col>13</xdr:col>
      <xdr:colOff>168089</xdr:colOff>
      <xdr:row>45</xdr:row>
      <xdr:rowOff>0</xdr:rowOff>
    </xdr:from>
    <xdr:to>
      <xdr:col>15</xdr:col>
      <xdr:colOff>156882</xdr:colOff>
      <xdr:row>46</xdr:row>
      <xdr:rowOff>123265</xdr:rowOff>
    </xdr:to>
    <xdr:cxnSp macro="">
      <xdr:nvCxnSpPr>
        <xdr:cNvPr id="3" name="Gerade Verbindung mit Pfeil 2">
          <a:extLst>
            <a:ext uri="{FF2B5EF4-FFF2-40B4-BE49-F238E27FC236}">
              <a16:creationId xmlns:a16="http://schemas.microsoft.com/office/drawing/2014/main" id="{00000000-0008-0000-0100-000003000000}"/>
            </a:ext>
          </a:extLst>
        </xdr:cNvPr>
        <xdr:cNvCxnSpPr/>
      </xdr:nvCxnSpPr>
      <xdr:spPr>
        <a:xfrm flipV="1">
          <a:off x="4336677" y="9939618"/>
          <a:ext cx="425823" cy="280147"/>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C964A-7F5B-4CA2-B394-59634D34C6C2}">
  <dimension ref="B2:C23"/>
  <sheetViews>
    <sheetView showGridLines="0" tabSelected="1" workbookViewId="0">
      <selection activeCell="B2" sqref="B2"/>
    </sheetView>
  </sheetViews>
  <sheetFormatPr baseColWidth="10" defaultRowHeight="12.75" x14ac:dyDescent="0.2"/>
  <cols>
    <col min="1" max="1" width="11.42578125" style="164"/>
    <col min="2" max="2" width="134.28515625" style="164" customWidth="1"/>
    <col min="3" max="16384" width="11.42578125" style="164"/>
  </cols>
  <sheetData>
    <row r="2" spans="2:2" ht="46.5" customHeight="1" x14ac:dyDescent="0.2">
      <c r="B2" s="163" t="s">
        <v>93</v>
      </c>
    </row>
    <row r="3" spans="2:2" ht="15.75" x14ac:dyDescent="0.2">
      <c r="B3" s="165"/>
    </row>
    <row r="4" spans="2:2" ht="15.75" x14ac:dyDescent="0.2">
      <c r="B4" s="166" t="s">
        <v>80</v>
      </c>
    </row>
    <row r="5" spans="2:2" ht="15.75" x14ac:dyDescent="0.2">
      <c r="B5" s="167" t="s">
        <v>81</v>
      </c>
    </row>
    <row r="6" spans="2:2" ht="84" customHeight="1" x14ac:dyDescent="0.2">
      <c r="B6" s="165" t="s">
        <v>82</v>
      </c>
    </row>
    <row r="8" spans="2:2" ht="15.75" x14ac:dyDescent="0.2">
      <c r="B8" s="165" t="s">
        <v>83</v>
      </c>
    </row>
    <row r="9" spans="2:2" ht="31.5" x14ac:dyDescent="0.2">
      <c r="B9" s="165" t="s">
        <v>94</v>
      </c>
    </row>
    <row r="10" spans="2:2" ht="15.75" x14ac:dyDescent="0.2">
      <c r="B10" s="165"/>
    </row>
    <row r="11" spans="2:2" ht="25.5" customHeight="1" x14ac:dyDescent="0.2">
      <c r="B11" s="165" t="s">
        <v>84</v>
      </c>
    </row>
    <row r="12" spans="2:2" ht="25.5" customHeight="1" x14ac:dyDescent="0.2">
      <c r="B12" s="165" t="s">
        <v>92</v>
      </c>
    </row>
    <row r="13" spans="2:2" ht="25.5" customHeight="1" x14ac:dyDescent="0.2">
      <c r="B13" s="165" t="s">
        <v>85</v>
      </c>
    </row>
    <row r="14" spans="2:2" ht="35.25" customHeight="1" x14ac:dyDescent="0.2">
      <c r="B14" s="165" t="s">
        <v>86</v>
      </c>
    </row>
    <row r="15" spans="2:2" ht="25.5" customHeight="1" x14ac:dyDescent="0.2">
      <c r="B15" s="165" t="s">
        <v>87</v>
      </c>
    </row>
    <row r="16" spans="2:2" ht="25.5" customHeight="1" x14ac:dyDescent="0.2">
      <c r="B16" s="165" t="s">
        <v>88</v>
      </c>
    </row>
    <row r="17" spans="2:3" ht="15.75" x14ac:dyDescent="0.2">
      <c r="B17" s="165" t="s">
        <v>89</v>
      </c>
    </row>
    <row r="18" spans="2:3" ht="15.75" x14ac:dyDescent="0.2">
      <c r="B18" s="165" t="s">
        <v>90</v>
      </c>
    </row>
    <row r="19" spans="2:3" ht="15.75" x14ac:dyDescent="0.2">
      <c r="B19" s="165"/>
    </row>
    <row r="20" spans="2:3" ht="15.75" x14ac:dyDescent="0.2">
      <c r="B20" s="165"/>
    </row>
    <row r="21" spans="2:3" ht="31.5" x14ac:dyDescent="0.2">
      <c r="B21" s="168" t="s">
        <v>91</v>
      </c>
    </row>
    <row r="22" spans="2:3" ht="15.75" x14ac:dyDescent="0.2">
      <c r="B22" s="165"/>
    </row>
    <row r="23" spans="2:3" ht="15.75" x14ac:dyDescent="0.2">
      <c r="B23" s="165"/>
      <c r="C23" s="169"/>
    </row>
  </sheetData>
  <sheetProtection algorithmName="SHA-512" hashValue="ZJ+5R6mtmSn8hPe/yLAC9jB3X32qRYv0UZfkR1ey40kIMXCRPPdROEI6sSLaRIdkeAHDp9XwhfXIoqdy9LNgqw==" saltValue="KbQe7JgLC+2y1ZLpIglLsA==" spinCount="100000"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4.7109375" style="1" bestFit="1" customWidth="1" collapsed="1"/>
    <col min="4" max="4" width="4" style="1" customWidth="1"/>
    <col min="5" max="5" width="7.57031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45870</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Juli!A36+1</f>
        <v>45870</v>
      </c>
      <c r="B6" s="1">
        <f>WEEKDAY(A6,1)</f>
        <v>6</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 t="shared" ref="I6:I36" si="0">+H6-G6</f>
        <v>2.083333333333337E-2</v>
      </c>
      <c r="J6" s="56">
        <f t="shared" ref="J6:J36" si="1">IF(K6&lt;6.1,0,IF(G6=0,(G6-E6)*-24,(G6-E6)*24))</f>
        <v>3.4999999999999996</v>
      </c>
      <c r="K6" s="56">
        <f t="shared" ref="K6:K36" si="2">(F6-E6)*24</f>
        <v>8.5</v>
      </c>
      <c r="L6" s="5">
        <f t="shared" ref="L6:L36" si="3">IF(J6&gt;6,1,0)</f>
        <v>0</v>
      </c>
      <c r="M6" s="32">
        <f t="shared" ref="M6:M36" si="4">F6-E6-I6</f>
        <v>0.33333333333333331</v>
      </c>
      <c r="N6" s="33">
        <f t="shared" ref="N6:N36" si="5">IF(OR(C6="K",C6="U"),O6,M6*24)</f>
        <v>8</v>
      </c>
      <c r="O6" s="33">
        <f>IF($C6="F",0,LOOKUP($B6,Grundeinstellung!$B$6:$B$12,Grundeinstellung!G$6:G$12))</f>
        <v>8</v>
      </c>
      <c r="P6" s="33">
        <f t="shared" ref="P6:P36" si="6">N6-O6</f>
        <v>0</v>
      </c>
      <c r="R6" s="34"/>
      <c r="S6" s="52">
        <f t="shared" ref="S6:S38" ca="1" si="7">IF(A6=T6,"heute",0)</f>
        <v>0</v>
      </c>
      <c r="T6" s="53">
        <f t="shared" ref="T6:T38" ca="1" si="8">TODAY()</f>
        <v>45832</v>
      </c>
      <c r="U6" s="17"/>
      <c r="V6" s="17"/>
      <c r="W6" s="17"/>
      <c r="X6" s="18"/>
      <c r="Y6" s="17"/>
      <c r="Z6" s="17"/>
      <c r="AA6" s="16"/>
      <c r="AB6" s="19"/>
    </row>
    <row r="7" spans="1:28" ht="18" x14ac:dyDescent="0.25">
      <c r="A7" s="35">
        <f>A6+1</f>
        <v>45871</v>
      </c>
      <c r="B7" s="1">
        <f t="shared" ref="B7:B36" si="9">WEEKDAY(A7,1)</f>
        <v>7</v>
      </c>
      <c r="C7" s="29"/>
      <c r="D7" s="30">
        <f>IF(OR($C7="F",$C7="K",$C7="U",$C7="ZA"),0,LOOKUP($B7,Grundeinstellung!$B$6:$B$12,Grundeinstellung!G$6:G$12))</f>
        <v>0</v>
      </c>
      <c r="E7" s="64">
        <f>IF(OR($C7="F",$C7="K",$C7="U",$C7="ZA"),0,LOOKUP($B7,Grundeinstellung!$B$6:$B$12,Grundeinstellung!C$6:C$12))</f>
        <v>0</v>
      </c>
      <c r="F7" s="65">
        <f>IF(OR($C7="F",$C7="K",$C7="U",$C7="ZA"),0,LOOKUP($B7,Grundeinstellung!$B$6:$B$12,Grundeinstellung!D$6:D$12))</f>
        <v>0</v>
      </c>
      <c r="G7" s="64">
        <f>IF(OR($C7="F",$C7="K",$C7="U",$C7="ZA"),0,LOOKUP($B7,Grundeinstellung!$B$6:$B$12,Grundeinstellung!E$6:E$12))</f>
        <v>0</v>
      </c>
      <c r="H7" s="31">
        <f>IF(OR($C7="F",$C7="K",$C7="U",$C7="ZA"),0,LOOKUP($B7,Grundeinstellung!$B$6:$B$12,Grundeinstellung!F$6:F$12))</f>
        <v>0</v>
      </c>
      <c r="I7" s="65">
        <f t="shared" si="0"/>
        <v>0</v>
      </c>
      <c r="J7" s="56">
        <f t="shared" si="1"/>
        <v>0</v>
      </c>
      <c r="K7" s="56">
        <f t="shared" si="2"/>
        <v>0</v>
      </c>
      <c r="L7" s="5">
        <f t="shared" si="3"/>
        <v>0</v>
      </c>
      <c r="M7" s="32">
        <f t="shared" si="4"/>
        <v>0</v>
      </c>
      <c r="N7" s="33">
        <f t="shared" si="5"/>
        <v>0</v>
      </c>
      <c r="O7" s="33">
        <f>IF($C7="F",0,LOOKUP($B7,Grundeinstellung!$B$6:$B$12,Grundeinstellung!G$6:G$12))</f>
        <v>0</v>
      </c>
      <c r="P7" s="33">
        <f t="shared" si="6"/>
        <v>0</v>
      </c>
      <c r="R7" s="34"/>
      <c r="S7" s="52">
        <f t="shared" ca="1" si="7"/>
        <v>0</v>
      </c>
      <c r="T7" s="53">
        <f t="shared" ca="1" si="8"/>
        <v>45832</v>
      </c>
      <c r="U7" s="17"/>
      <c r="V7" s="17"/>
      <c r="W7" s="17"/>
      <c r="X7" s="18"/>
      <c r="Y7" s="17"/>
      <c r="Z7" s="17"/>
      <c r="AA7" s="16"/>
      <c r="AB7" s="19"/>
    </row>
    <row r="8" spans="1:28" ht="18" x14ac:dyDescent="0.25">
      <c r="A8" s="35">
        <f t="shared" ref="A8:A36" si="10">A7+1</f>
        <v>45872</v>
      </c>
      <c r="B8" s="1">
        <f t="shared" si="9"/>
        <v>1</v>
      </c>
      <c r="C8" s="29"/>
      <c r="D8" s="30">
        <f>IF(OR($C8="F",$C8="K",$C8="U",$C8="ZA"),0,LOOKUP($B8,Grundeinstellung!$B$6:$B$12,Grundeinstellung!G$6:G$12))</f>
        <v>0</v>
      </c>
      <c r="E8" s="64">
        <f>IF(OR($C8="F",$C8="K",$C8="U",$C8="ZA"),0,LOOKUP($B8,Grundeinstellung!$B$6:$B$12,Grundeinstellung!C$6:C$12))</f>
        <v>0</v>
      </c>
      <c r="F8" s="65">
        <f>IF(OR($C8="F",$C8="K",$C8="U",$C8="ZA"),0,LOOKUP($B8,Grundeinstellung!$B$6:$B$12,Grundeinstellung!D$6:D$12))</f>
        <v>0</v>
      </c>
      <c r="G8" s="64">
        <f>IF(OR($C8="F",$C8="K",$C8="U",$C8="ZA"),0,LOOKUP($B8,Grundeinstellung!$B$6:$B$12,Grundeinstellung!E$6:E$12))</f>
        <v>0</v>
      </c>
      <c r="H8" s="31">
        <f>IF(OR($C8="F",$C8="K",$C8="U",$C8="ZA"),0,LOOKUP($B8,Grundeinstellung!$B$6:$B$12,Grundeinstellung!F$6:F$12))</f>
        <v>0</v>
      </c>
      <c r="I8" s="65">
        <f t="shared" si="0"/>
        <v>0</v>
      </c>
      <c r="J8" s="56">
        <f t="shared" si="1"/>
        <v>0</v>
      </c>
      <c r="K8" s="56">
        <f t="shared" si="2"/>
        <v>0</v>
      </c>
      <c r="L8" s="5">
        <f t="shared" si="3"/>
        <v>0</v>
      </c>
      <c r="M8" s="32">
        <f t="shared" si="4"/>
        <v>0</v>
      </c>
      <c r="N8" s="33">
        <f t="shared" si="5"/>
        <v>0</v>
      </c>
      <c r="O8" s="33">
        <f>IF($C8="F",0,LOOKUP($B8,Grundeinstellung!$B$6:$B$12,Grundeinstellung!G$6:G$12))</f>
        <v>0</v>
      </c>
      <c r="P8" s="33">
        <f t="shared" si="6"/>
        <v>0</v>
      </c>
      <c r="R8" s="34"/>
      <c r="S8" s="52">
        <f t="shared" ca="1" si="7"/>
        <v>0</v>
      </c>
      <c r="T8" s="53">
        <f t="shared" ca="1" si="8"/>
        <v>45832</v>
      </c>
      <c r="U8" s="17"/>
      <c r="V8" s="17"/>
      <c r="W8" s="17"/>
      <c r="X8" s="18"/>
      <c r="Y8" s="17"/>
      <c r="Z8" s="17"/>
      <c r="AA8" s="16"/>
      <c r="AB8" s="19"/>
    </row>
    <row r="9" spans="1:28" ht="18" x14ac:dyDescent="0.25">
      <c r="A9" s="35">
        <f t="shared" si="10"/>
        <v>45873</v>
      </c>
      <c r="B9" s="1">
        <f t="shared" si="9"/>
        <v>2</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0"/>
        <v>2.083333333333337E-2</v>
      </c>
      <c r="J9" s="56">
        <f t="shared" si="1"/>
        <v>3.4999999999999996</v>
      </c>
      <c r="K9" s="56">
        <f t="shared" si="2"/>
        <v>8.5</v>
      </c>
      <c r="L9" s="5">
        <f t="shared" si="3"/>
        <v>0</v>
      </c>
      <c r="M9" s="32">
        <f t="shared" si="4"/>
        <v>0.33333333333333331</v>
      </c>
      <c r="N9" s="33">
        <f t="shared" si="5"/>
        <v>8</v>
      </c>
      <c r="O9" s="33">
        <f>IF($C9="F",0,LOOKUP($B9,Grundeinstellung!$B$6:$B$12,Grundeinstellung!G$6:G$12))</f>
        <v>8</v>
      </c>
      <c r="P9" s="33">
        <f t="shared" si="6"/>
        <v>0</v>
      </c>
      <c r="R9" s="34"/>
      <c r="S9" s="52">
        <f t="shared" ca="1" si="7"/>
        <v>0</v>
      </c>
      <c r="T9" s="53">
        <f t="shared" ca="1" si="8"/>
        <v>45832</v>
      </c>
      <c r="U9" s="17"/>
      <c r="V9" s="17"/>
      <c r="W9" s="17"/>
      <c r="X9" s="18"/>
      <c r="Y9" s="17"/>
      <c r="Z9" s="17"/>
      <c r="AA9" s="16"/>
      <c r="AB9" s="19"/>
    </row>
    <row r="10" spans="1:28" ht="18" x14ac:dyDescent="0.25">
      <c r="A10" s="35">
        <f t="shared" si="10"/>
        <v>45874</v>
      </c>
      <c r="B10" s="1">
        <f t="shared" si="9"/>
        <v>3</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0"/>
        <v>2.083333333333337E-2</v>
      </c>
      <c r="J10" s="56">
        <f t="shared" si="1"/>
        <v>3.4999999999999996</v>
      </c>
      <c r="K10" s="56">
        <f t="shared" si="2"/>
        <v>8.5</v>
      </c>
      <c r="L10" s="5">
        <f t="shared" si="3"/>
        <v>0</v>
      </c>
      <c r="M10" s="32">
        <f t="shared" si="4"/>
        <v>0.33333333333333331</v>
      </c>
      <c r="N10" s="33">
        <f t="shared" si="5"/>
        <v>8</v>
      </c>
      <c r="O10" s="33">
        <f>IF($C10="F",0,LOOKUP($B10,Grundeinstellung!$B$6:$B$12,Grundeinstellung!G$6:G$12))</f>
        <v>8</v>
      </c>
      <c r="P10" s="33">
        <f t="shared" si="6"/>
        <v>0</v>
      </c>
      <c r="R10" s="34"/>
      <c r="S10" s="52">
        <f t="shared" ca="1" si="7"/>
        <v>0</v>
      </c>
      <c r="T10" s="53">
        <f t="shared" ca="1" si="8"/>
        <v>45832</v>
      </c>
      <c r="U10" s="17"/>
      <c r="V10" s="17"/>
      <c r="W10" s="17"/>
      <c r="X10" s="18"/>
      <c r="Y10" s="17"/>
      <c r="Z10" s="17"/>
      <c r="AA10" s="16"/>
      <c r="AB10" s="19"/>
    </row>
    <row r="11" spans="1:28" ht="18" x14ac:dyDescent="0.25">
      <c r="A11" s="35">
        <f t="shared" si="10"/>
        <v>45875</v>
      </c>
      <c r="B11" s="1">
        <f t="shared" si="9"/>
        <v>4</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0"/>
        <v>2.083333333333337E-2</v>
      </c>
      <c r="J11" s="56">
        <f t="shared" si="1"/>
        <v>3.4999999999999996</v>
      </c>
      <c r="K11" s="56">
        <f t="shared" si="2"/>
        <v>8.5</v>
      </c>
      <c r="L11" s="5">
        <f t="shared" si="3"/>
        <v>0</v>
      </c>
      <c r="M11" s="32">
        <f t="shared" si="4"/>
        <v>0.33333333333333331</v>
      </c>
      <c r="N11" s="33">
        <f t="shared" si="5"/>
        <v>8</v>
      </c>
      <c r="O11" s="33">
        <f>IF($C11="F",0,LOOKUP($B11,Grundeinstellung!$B$6:$B$12,Grundeinstellung!G$6:G$12))</f>
        <v>8</v>
      </c>
      <c r="P11" s="33">
        <f t="shared" si="6"/>
        <v>0</v>
      </c>
      <c r="R11" s="34"/>
      <c r="S11" s="52">
        <f t="shared" ca="1" si="7"/>
        <v>0</v>
      </c>
      <c r="T11" s="53">
        <f t="shared" ca="1" si="8"/>
        <v>45832</v>
      </c>
      <c r="U11" s="17"/>
      <c r="V11" s="17"/>
      <c r="W11" s="17"/>
      <c r="X11" s="18"/>
      <c r="Y11" s="17"/>
      <c r="Z11" s="17"/>
      <c r="AA11" s="16"/>
      <c r="AB11" s="19"/>
    </row>
    <row r="12" spans="1:28" ht="18" x14ac:dyDescent="0.25">
      <c r="A12" s="35">
        <f t="shared" si="10"/>
        <v>45876</v>
      </c>
      <c r="B12" s="1">
        <f t="shared" si="9"/>
        <v>5</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0"/>
        <v>2.083333333333337E-2</v>
      </c>
      <c r="J12" s="56">
        <f t="shared" si="1"/>
        <v>3.4999999999999996</v>
      </c>
      <c r="K12" s="56">
        <f t="shared" si="2"/>
        <v>8.5</v>
      </c>
      <c r="L12" s="5">
        <f t="shared" si="3"/>
        <v>0</v>
      </c>
      <c r="M12" s="32">
        <f t="shared" si="4"/>
        <v>0.33333333333333331</v>
      </c>
      <c r="N12" s="33">
        <f t="shared" si="5"/>
        <v>8</v>
      </c>
      <c r="O12" s="33">
        <f>IF($C12="F",0,LOOKUP($B12,Grundeinstellung!$B$6:$B$12,Grundeinstellung!G$6:G$12))</f>
        <v>8</v>
      </c>
      <c r="P12" s="33">
        <f t="shared" si="6"/>
        <v>0</v>
      </c>
      <c r="R12" s="30"/>
      <c r="S12" s="52">
        <f t="shared" ca="1" si="7"/>
        <v>0</v>
      </c>
      <c r="T12" s="53">
        <f t="shared" ca="1" si="8"/>
        <v>45832</v>
      </c>
      <c r="U12" s="17"/>
      <c r="V12" s="17"/>
      <c r="W12" s="17"/>
      <c r="X12" s="18"/>
      <c r="Y12" s="17"/>
      <c r="Z12" s="17"/>
      <c r="AA12" s="16"/>
      <c r="AB12" s="19"/>
    </row>
    <row r="13" spans="1:28" ht="18" x14ac:dyDescent="0.25">
      <c r="A13" s="35">
        <f t="shared" si="10"/>
        <v>45877</v>
      </c>
      <c r="B13" s="1">
        <f t="shared" si="9"/>
        <v>6</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0"/>
        <v>2.083333333333337E-2</v>
      </c>
      <c r="J13" s="56">
        <f t="shared" si="1"/>
        <v>3.4999999999999996</v>
      </c>
      <c r="K13" s="56">
        <f t="shared" si="2"/>
        <v>8.5</v>
      </c>
      <c r="L13" s="5">
        <f t="shared" si="3"/>
        <v>0</v>
      </c>
      <c r="M13" s="32">
        <f t="shared" si="4"/>
        <v>0.33333333333333331</v>
      </c>
      <c r="N13" s="33">
        <f t="shared" si="5"/>
        <v>8</v>
      </c>
      <c r="O13" s="33">
        <f>IF($C13="F",0,LOOKUP($B13,Grundeinstellung!$B$6:$B$12,Grundeinstellung!G$6:G$12))</f>
        <v>8</v>
      </c>
      <c r="P13" s="33">
        <f t="shared" si="6"/>
        <v>0</v>
      </c>
      <c r="R13" s="34"/>
      <c r="S13" s="52">
        <f t="shared" ca="1" si="7"/>
        <v>0</v>
      </c>
      <c r="T13" s="53">
        <f t="shared" ca="1" si="8"/>
        <v>45832</v>
      </c>
      <c r="U13" s="17"/>
      <c r="V13" s="17"/>
      <c r="W13" s="17"/>
      <c r="X13" s="18"/>
      <c r="Y13" s="17"/>
      <c r="Z13" s="17"/>
      <c r="AA13" s="16"/>
      <c r="AB13" s="19"/>
    </row>
    <row r="14" spans="1:28" ht="18" x14ac:dyDescent="0.25">
      <c r="A14" s="35">
        <f t="shared" si="10"/>
        <v>45878</v>
      </c>
      <c r="B14" s="1">
        <f t="shared" si="9"/>
        <v>7</v>
      </c>
      <c r="C14" s="29"/>
      <c r="D14" s="30">
        <f>IF(OR($C14="F",$C14="K",$C14="U",$C14="ZA"),0,LOOKUP($B14,Grundeinstellung!$B$6:$B$12,Grundeinstellung!G$6:G$12))</f>
        <v>0</v>
      </c>
      <c r="E14" s="64">
        <f>IF(OR($C14="F",$C14="K",$C14="U",$C14="ZA"),0,LOOKUP($B14,Grundeinstellung!$B$6:$B$12,Grundeinstellung!C$6:C$12))</f>
        <v>0</v>
      </c>
      <c r="F14" s="65">
        <f>IF(OR($C14="F",$C14="K",$C14="U",$C14="ZA"),0,LOOKUP($B14,Grundeinstellung!$B$6:$B$12,Grundeinstellung!D$6:D$12))</f>
        <v>0</v>
      </c>
      <c r="G14" s="64">
        <f>IF(OR($C14="F",$C14="K",$C14="U",$C14="ZA"),0,LOOKUP($B14,Grundeinstellung!$B$6:$B$12,Grundeinstellung!E$6:E$12))</f>
        <v>0</v>
      </c>
      <c r="H14" s="31">
        <f>IF(OR($C14="F",$C14="K",$C14="U",$C14="ZA"),0,LOOKUP($B14,Grundeinstellung!$B$6:$B$12,Grundeinstellung!F$6:F$12))</f>
        <v>0</v>
      </c>
      <c r="I14" s="65">
        <f t="shared" si="0"/>
        <v>0</v>
      </c>
      <c r="J14" s="56">
        <f t="shared" si="1"/>
        <v>0</v>
      </c>
      <c r="K14" s="56">
        <f t="shared" si="2"/>
        <v>0</v>
      </c>
      <c r="L14" s="5">
        <f t="shared" si="3"/>
        <v>0</v>
      </c>
      <c r="M14" s="32">
        <f t="shared" si="4"/>
        <v>0</v>
      </c>
      <c r="N14" s="33">
        <f t="shared" si="5"/>
        <v>0</v>
      </c>
      <c r="O14" s="33">
        <f>IF($C14="F",0,LOOKUP($B14,Grundeinstellung!$B$6:$B$12,Grundeinstellung!G$6:G$12))</f>
        <v>0</v>
      </c>
      <c r="P14" s="33">
        <f t="shared" si="6"/>
        <v>0</v>
      </c>
      <c r="R14" s="34"/>
      <c r="S14" s="52">
        <f t="shared" ca="1" si="7"/>
        <v>0</v>
      </c>
      <c r="T14" s="53">
        <f t="shared" ca="1" si="8"/>
        <v>45832</v>
      </c>
      <c r="U14" s="17"/>
      <c r="V14" s="17"/>
      <c r="W14" s="17"/>
      <c r="X14" s="18"/>
      <c r="Y14" s="17"/>
      <c r="Z14" s="17"/>
      <c r="AA14" s="16"/>
      <c r="AB14" s="19"/>
    </row>
    <row r="15" spans="1:28" ht="18" x14ac:dyDescent="0.25">
      <c r="A15" s="35">
        <f t="shared" si="10"/>
        <v>45879</v>
      </c>
      <c r="B15" s="1">
        <f t="shared" si="9"/>
        <v>1</v>
      </c>
      <c r="C15" s="29"/>
      <c r="D15" s="30">
        <f>IF(OR($C15="F",$C15="K",$C15="U",$C15="ZA"),0,LOOKUP($B15,Grundeinstellung!$B$6:$B$12,Grundeinstellung!G$6:G$12))</f>
        <v>0</v>
      </c>
      <c r="E15" s="64">
        <f>IF(OR($C15="F",$C15="K",$C15="U",$C15="ZA"),0,LOOKUP($B15,Grundeinstellung!$B$6:$B$12,Grundeinstellung!C$6:C$12))</f>
        <v>0</v>
      </c>
      <c r="F15" s="65">
        <f>IF(OR($C15="F",$C15="K",$C15="U",$C15="ZA"),0,LOOKUP($B15,Grundeinstellung!$B$6:$B$12,Grundeinstellung!D$6:D$12))</f>
        <v>0</v>
      </c>
      <c r="G15" s="64">
        <f>IF(OR($C15="F",$C15="K",$C15="U",$C15="ZA"),0,LOOKUP($B15,Grundeinstellung!$B$6:$B$12,Grundeinstellung!E$6:E$12))</f>
        <v>0</v>
      </c>
      <c r="H15" s="31">
        <f>IF(OR($C15="F",$C15="K",$C15="U",$C15="ZA"),0,LOOKUP($B15,Grundeinstellung!$B$6:$B$12,Grundeinstellung!F$6:F$12))</f>
        <v>0</v>
      </c>
      <c r="I15" s="65">
        <f t="shared" si="0"/>
        <v>0</v>
      </c>
      <c r="J15" s="56">
        <f t="shared" si="1"/>
        <v>0</v>
      </c>
      <c r="K15" s="56">
        <f t="shared" si="2"/>
        <v>0</v>
      </c>
      <c r="L15" s="5">
        <f t="shared" si="3"/>
        <v>0</v>
      </c>
      <c r="M15" s="32">
        <f t="shared" si="4"/>
        <v>0</v>
      </c>
      <c r="N15" s="33">
        <f t="shared" si="5"/>
        <v>0</v>
      </c>
      <c r="O15" s="33">
        <f>IF($C15="F",0,LOOKUP($B15,Grundeinstellung!$B$6:$B$12,Grundeinstellung!G$6:G$12))</f>
        <v>0</v>
      </c>
      <c r="P15" s="33">
        <f t="shared" si="6"/>
        <v>0</v>
      </c>
      <c r="R15" s="34"/>
      <c r="S15" s="52">
        <f t="shared" ca="1" si="7"/>
        <v>0</v>
      </c>
      <c r="T15" s="53">
        <f t="shared" ca="1" si="8"/>
        <v>45832</v>
      </c>
      <c r="U15" s="17"/>
      <c r="V15" s="17"/>
      <c r="W15" s="17"/>
      <c r="X15" s="18"/>
      <c r="Y15" s="17"/>
      <c r="Z15" s="17"/>
      <c r="AA15" s="16"/>
      <c r="AB15" s="19"/>
    </row>
    <row r="16" spans="1:28" ht="18" x14ac:dyDescent="0.25">
      <c r="A16" s="35">
        <f t="shared" si="10"/>
        <v>45880</v>
      </c>
      <c r="B16" s="1">
        <f t="shared" si="9"/>
        <v>2</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0"/>
        <v>2.083333333333337E-2</v>
      </c>
      <c r="J16" s="56">
        <f t="shared" si="1"/>
        <v>3.4999999999999996</v>
      </c>
      <c r="K16" s="56">
        <f t="shared" si="2"/>
        <v>8.5</v>
      </c>
      <c r="L16" s="5">
        <f t="shared" si="3"/>
        <v>0</v>
      </c>
      <c r="M16" s="32">
        <f t="shared" si="4"/>
        <v>0.33333333333333331</v>
      </c>
      <c r="N16" s="33">
        <f t="shared" si="5"/>
        <v>8</v>
      </c>
      <c r="O16" s="33">
        <f>IF($C16="F",0,LOOKUP($B16,Grundeinstellung!$B$6:$B$12,Grundeinstellung!G$6:G$12))</f>
        <v>8</v>
      </c>
      <c r="P16" s="33">
        <f t="shared" si="6"/>
        <v>0</v>
      </c>
      <c r="R16" s="34"/>
      <c r="S16" s="52">
        <f t="shared" ca="1" si="7"/>
        <v>0</v>
      </c>
      <c r="T16" s="53">
        <f t="shared" ca="1" si="8"/>
        <v>45832</v>
      </c>
      <c r="U16" s="17"/>
      <c r="V16" s="17"/>
      <c r="W16" s="17"/>
      <c r="X16" s="18"/>
      <c r="Y16" s="17"/>
      <c r="Z16" s="17"/>
      <c r="AA16" s="16"/>
      <c r="AB16" s="19"/>
    </row>
    <row r="17" spans="1:28" ht="18" x14ac:dyDescent="0.25">
      <c r="A17" s="35">
        <f t="shared" si="10"/>
        <v>45881</v>
      </c>
      <c r="B17" s="1">
        <f t="shared" si="9"/>
        <v>3</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0"/>
        <v>2.083333333333337E-2</v>
      </c>
      <c r="J17" s="56">
        <f t="shared" si="1"/>
        <v>3.4999999999999996</v>
      </c>
      <c r="K17" s="56">
        <f t="shared" si="2"/>
        <v>8.5</v>
      </c>
      <c r="L17" s="5">
        <f t="shared" si="3"/>
        <v>0</v>
      </c>
      <c r="M17" s="32">
        <f t="shared" si="4"/>
        <v>0.33333333333333331</v>
      </c>
      <c r="N17" s="33">
        <f t="shared" si="5"/>
        <v>8</v>
      </c>
      <c r="O17" s="33">
        <f>IF($C17="F",0,LOOKUP($B17,Grundeinstellung!$B$6:$B$12,Grundeinstellung!G$6:G$12))</f>
        <v>8</v>
      </c>
      <c r="P17" s="33">
        <f t="shared" si="6"/>
        <v>0</v>
      </c>
      <c r="R17" s="34"/>
      <c r="S17" s="52">
        <f t="shared" ca="1" si="7"/>
        <v>0</v>
      </c>
      <c r="T17" s="53">
        <f t="shared" ca="1" si="8"/>
        <v>45832</v>
      </c>
      <c r="U17" s="17"/>
      <c r="V17" s="17"/>
      <c r="W17" s="17"/>
      <c r="X17" s="18"/>
      <c r="Y17" s="17"/>
      <c r="Z17" s="17"/>
      <c r="AA17" s="16"/>
      <c r="AB17" s="19"/>
    </row>
    <row r="18" spans="1:28" ht="18" x14ac:dyDescent="0.25">
      <c r="A18" s="35">
        <f t="shared" si="10"/>
        <v>45882</v>
      </c>
      <c r="B18" s="1">
        <f t="shared" si="9"/>
        <v>4</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0"/>
        <v>2.083333333333337E-2</v>
      </c>
      <c r="J18" s="56">
        <f t="shared" si="1"/>
        <v>3.4999999999999996</v>
      </c>
      <c r="K18" s="56">
        <f t="shared" si="2"/>
        <v>8.5</v>
      </c>
      <c r="L18" s="5">
        <f t="shared" si="3"/>
        <v>0</v>
      </c>
      <c r="M18" s="32">
        <f t="shared" si="4"/>
        <v>0.33333333333333331</v>
      </c>
      <c r="N18" s="33">
        <f t="shared" si="5"/>
        <v>8</v>
      </c>
      <c r="O18" s="33">
        <f>IF($C18="F",0,LOOKUP($B18,Grundeinstellung!$B$6:$B$12,Grundeinstellung!G$6:G$12))</f>
        <v>8</v>
      </c>
      <c r="P18" s="33">
        <f t="shared" si="6"/>
        <v>0</v>
      </c>
      <c r="R18" s="34"/>
      <c r="S18" s="52">
        <f t="shared" ca="1" si="7"/>
        <v>0</v>
      </c>
      <c r="T18" s="53">
        <f t="shared" ca="1" si="8"/>
        <v>45832</v>
      </c>
      <c r="U18" s="17"/>
      <c r="V18" s="17"/>
      <c r="W18" s="17"/>
      <c r="X18" s="18"/>
      <c r="Y18" s="17"/>
      <c r="Z18" s="17"/>
      <c r="AA18" s="16"/>
      <c r="AB18" s="19"/>
    </row>
    <row r="19" spans="1:28" ht="18" x14ac:dyDescent="0.25">
      <c r="A19" s="35">
        <f t="shared" si="10"/>
        <v>45883</v>
      </c>
      <c r="B19" s="1">
        <f t="shared" si="9"/>
        <v>5</v>
      </c>
      <c r="C19" s="29"/>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0"/>
        <v>2.083333333333337E-2</v>
      </c>
      <c r="J19" s="56">
        <f t="shared" si="1"/>
        <v>3.4999999999999996</v>
      </c>
      <c r="K19" s="56">
        <f t="shared" si="2"/>
        <v>8.5</v>
      </c>
      <c r="L19" s="5">
        <f t="shared" si="3"/>
        <v>0</v>
      </c>
      <c r="M19" s="32">
        <f t="shared" si="4"/>
        <v>0.33333333333333331</v>
      </c>
      <c r="N19" s="33">
        <f t="shared" si="5"/>
        <v>8</v>
      </c>
      <c r="O19" s="33">
        <f>IF($C19="F",0,LOOKUP($B19,Grundeinstellung!$B$6:$B$12,Grundeinstellung!G$6:G$12))</f>
        <v>8</v>
      </c>
      <c r="P19" s="33">
        <f t="shared" si="6"/>
        <v>0</v>
      </c>
      <c r="R19" s="34"/>
      <c r="S19" s="52">
        <f t="shared" ca="1" si="7"/>
        <v>0</v>
      </c>
      <c r="T19" s="53">
        <f t="shared" ca="1" si="8"/>
        <v>45832</v>
      </c>
      <c r="U19" s="17"/>
      <c r="V19" s="17"/>
      <c r="W19" s="17"/>
      <c r="X19" s="18"/>
      <c r="Y19" s="17"/>
      <c r="Z19" s="17"/>
      <c r="AA19" s="16"/>
      <c r="AB19" s="19"/>
    </row>
    <row r="20" spans="1:28" ht="18" x14ac:dyDescent="0.25">
      <c r="A20" s="35">
        <f t="shared" si="10"/>
        <v>45884</v>
      </c>
      <c r="B20" s="1">
        <f t="shared" si="9"/>
        <v>6</v>
      </c>
      <c r="C20" s="29" t="s">
        <v>9</v>
      </c>
      <c r="D20" s="30">
        <f>IF(OR($C20="F",$C20="K",$C20="U",$C20="ZA"),0,LOOKUP($B20,Grundeinstellung!$B$6:$B$12,Grundeinstellung!G$6:G$12))</f>
        <v>0</v>
      </c>
      <c r="E20" s="64">
        <f>IF(OR($C20="F",$C20="K",$C20="U",$C20="ZA"),0,LOOKUP($B20,Grundeinstellung!$B$6:$B$12,Grundeinstellung!C$6:C$12))</f>
        <v>0</v>
      </c>
      <c r="F20" s="65">
        <f>IF(OR($C20="F",$C20="K",$C20="U",$C20="ZA"),0,LOOKUP($B20,Grundeinstellung!$B$6:$B$12,Grundeinstellung!D$6:D$12))</f>
        <v>0</v>
      </c>
      <c r="G20" s="64">
        <f>IF(OR($C20="F",$C20="K",$C20="U",$C20="ZA"),0,LOOKUP($B20,Grundeinstellung!$B$6:$B$12,Grundeinstellung!E$6:E$12))</f>
        <v>0</v>
      </c>
      <c r="H20" s="31">
        <f>IF(OR($C20="F",$C20="K",$C20="U",$C20="ZA"),0,LOOKUP($B20,Grundeinstellung!$B$6:$B$12,Grundeinstellung!F$6:F$12))</f>
        <v>0</v>
      </c>
      <c r="I20" s="65">
        <f t="shared" si="0"/>
        <v>0</v>
      </c>
      <c r="J20" s="56">
        <f t="shared" si="1"/>
        <v>0</v>
      </c>
      <c r="K20" s="56">
        <f t="shared" si="2"/>
        <v>0</v>
      </c>
      <c r="L20" s="5">
        <f t="shared" si="3"/>
        <v>0</v>
      </c>
      <c r="M20" s="32">
        <f t="shared" si="4"/>
        <v>0</v>
      </c>
      <c r="N20" s="33">
        <f t="shared" si="5"/>
        <v>0</v>
      </c>
      <c r="O20" s="33">
        <f>IF($C20="F",0,LOOKUP($B20,Grundeinstellung!$B$6:$B$12,Grundeinstellung!G$6:G$12))</f>
        <v>0</v>
      </c>
      <c r="P20" s="33">
        <f t="shared" si="6"/>
        <v>0</v>
      </c>
      <c r="R20" s="34" t="s">
        <v>48</v>
      </c>
      <c r="S20" s="52">
        <f t="shared" ca="1" si="7"/>
        <v>0</v>
      </c>
      <c r="T20" s="53">
        <f t="shared" ca="1" si="8"/>
        <v>45832</v>
      </c>
      <c r="U20" s="17"/>
      <c r="V20" s="17"/>
      <c r="W20" s="17"/>
      <c r="X20" s="18"/>
      <c r="Y20" s="17"/>
      <c r="Z20" s="17"/>
      <c r="AA20" s="16"/>
      <c r="AB20" s="19"/>
    </row>
    <row r="21" spans="1:28" ht="18" x14ac:dyDescent="0.25">
      <c r="A21" s="35">
        <f t="shared" si="10"/>
        <v>45885</v>
      </c>
      <c r="B21" s="1">
        <f t="shared" si="9"/>
        <v>7</v>
      </c>
      <c r="C21" s="29"/>
      <c r="D21" s="30">
        <f>IF(OR($C21="F",$C21="K",$C21="U",$C21="ZA"),0,LOOKUP($B21,Grundeinstellung!$B$6:$B$12,Grundeinstellung!G$6:G$12))</f>
        <v>0</v>
      </c>
      <c r="E21" s="64">
        <f>IF(OR($C21="F",$C21="K",$C21="U",$C21="ZA"),0,LOOKUP($B21,Grundeinstellung!$B$6:$B$12,Grundeinstellung!C$6:C$12))</f>
        <v>0</v>
      </c>
      <c r="F21" s="65">
        <f>IF(OR($C21="F",$C21="K",$C21="U",$C21="ZA"),0,LOOKUP($B21,Grundeinstellung!$B$6:$B$12,Grundeinstellung!D$6:D$12))</f>
        <v>0</v>
      </c>
      <c r="G21" s="64">
        <f>IF(OR($C21="F",$C21="K",$C21="U",$C21="ZA"),0,LOOKUP($B21,Grundeinstellung!$B$6:$B$12,Grundeinstellung!E$6:E$12))</f>
        <v>0</v>
      </c>
      <c r="H21" s="31">
        <f>IF(OR($C21="F",$C21="K",$C21="U",$C21="ZA"),0,LOOKUP($B21,Grundeinstellung!$B$6:$B$12,Grundeinstellung!F$6:F$12))</f>
        <v>0</v>
      </c>
      <c r="I21" s="65">
        <f t="shared" si="0"/>
        <v>0</v>
      </c>
      <c r="J21" s="56">
        <f t="shared" si="1"/>
        <v>0</v>
      </c>
      <c r="K21" s="56">
        <f t="shared" si="2"/>
        <v>0</v>
      </c>
      <c r="L21" s="5">
        <f t="shared" si="3"/>
        <v>0</v>
      </c>
      <c r="M21" s="32">
        <f t="shared" si="4"/>
        <v>0</v>
      </c>
      <c r="N21" s="33">
        <f t="shared" si="5"/>
        <v>0</v>
      </c>
      <c r="O21" s="33">
        <f>IF($C21="F",0,LOOKUP($B21,Grundeinstellung!$B$6:$B$12,Grundeinstellung!G$6:G$12))</f>
        <v>0</v>
      </c>
      <c r="P21" s="33">
        <f t="shared" si="6"/>
        <v>0</v>
      </c>
      <c r="R21" s="34"/>
      <c r="S21" s="52">
        <f t="shared" ca="1" si="7"/>
        <v>0</v>
      </c>
      <c r="T21" s="53">
        <f t="shared" ca="1" si="8"/>
        <v>45832</v>
      </c>
      <c r="U21" s="17"/>
      <c r="V21" s="17"/>
      <c r="W21" s="17"/>
      <c r="X21" s="18"/>
      <c r="Y21" s="17"/>
      <c r="Z21" s="17"/>
      <c r="AA21" s="16"/>
      <c r="AB21" s="19"/>
    </row>
    <row r="22" spans="1:28" ht="18" x14ac:dyDescent="0.25">
      <c r="A22" s="35">
        <f t="shared" si="10"/>
        <v>45886</v>
      </c>
      <c r="B22" s="1">
        <f t="shared" si="9"/>
        <v>1</v>
      </c>
      <c r="C22" s="29"/>
      <c r="D22" s="30">
        <f>IF(OR($C22="F",$C22="K",$C22="U",$C22="ZA"),0,LOOKUP($B22,Grundeinstellung!$B$6:$B$12,Grundeinstellung!G$6:G$12))</f>
        <v>0</v>
      </c>
      <c r="E22" s="64">
        <f>IF(OR($C22="F",$C22="K",$C22="U",$C22="ZA"),0,LOOKUP($B22,Grundeinstellung!$B$6:$B$12,Grundeinstellung!C$6:C$12))</f>
        <v>0</v>
      </c>
      <c r="F22" s="65">
        <f>IF(OR($C22="F",$C22="K",$C22="U",$C22="ZA"),0,LOOKUP($B22,Grundeinstellung!$B$6:$B$12,Grundeinstellung!D$6:D$12))</f>
        <v>0</v>
      </c>
      <c r="G22" s="64">
        <f>IF(OR($C22="F",$C22="K",$C22="U",$C22="ZA"),0,LOOKUP($B22,Grundeinstellung!$B$6:$B$12,Grundeinstellung!E$6:E$12))</f>
        <v>0</v>
      </c>
      <c r="H22" s="31">
        <f>IF(OR($C22="F",$C22="K",$C22="U",$C22="ZA"),0,LOOKUP($B22,Grundeinstellung!$B$6:$B$12,Grundeinstellung!F$6:F$12))</f>
        <v>0</v>
      </c>
      <c r="I22" s="65">
        <f t="shared" si="0"/>
        <v>0</v>
      </c>
      <c r="J22" s="56">
        <f t="shared" si="1"/>
        <v>0</v>
      </c>
      <c r="K22" s="56">
        <f t="shared" si="2"/>
        <v>0</v>
      </c>
      <c r="L22" s="5">
        <f t="shared" si="3"/>
        <v>0</v>
      </c>
      <c r="M22" s="32">
        <f t="shared" si="4"/>
        <v>0</v>
      </c>
      <c r="N22" s="33">
        <f t="shared" si="5"/>
        <v>0</v>
      </c>
      <c r="O22" s="33">
        <f>IF($C22="F",0,LOOKUP($B22,Grundeinstellung!$B$6:$B$12,Grundeinstellung!G$6:G$12))</f>
        <v>0</v>
      </c>
      <c r="P22" s="33">
        <f t="shared" si="6"/>
        <v>0</v>
      </c>
      <c r="R22" s="34"/>
      <c r="S22" s="52">
        <f t="shared" ca="1" si="7"/>
        <v>0</v>
      </c>
      <c r="T22" s="53">
        <f t="shared" ca="1" si="8"/>
        <v>45832</v>
      </c>
      <c r="U22" s="17"/>
      <c r="V22" s="17"/>
      <c r="W22" s="17"/>
      <c r="X22" s="18"/>
      <c r="Y22" s="17"/>
      <c r="Z22" s="17"/>
      <c r="AA22" s="16"/>
      <c r="AB22" s="19"/>
    </row>
    <row r="23" spans="1:28" ht="18" x14ac:dyDescent="0.25">
      <c r="A23" s="35">
        <f t="shared" si="10"/>
        <v>45887</v>
      </c>
      <c r="B23" s="1">
        <f t="shared" si="9"/>
        <v>2</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0"/>
        <v>2.083333333333337E-2</v>
      </c>
      <c r="J23" s="56">
        <f t="shared" si="1"/>
        <v>3.4999999999999996</v>
      </c>
      <c r="K23" s="56">
        <f t="shared" si="2"/>
        <v>8.5</v>
      </c>
      <c r="L23" s="5">
        <f t="shared" si="3"/>
        <v>0</v>
      </c>
      <c r="M23" s="32">
        <f t="shared" si="4"/>
        <v>0.33333333333333331</v>
      </c>
      <c r="N23" s="33">
        <f t="shared" si="5"/>
        <v>8</v>
      </c>
      <c r="O23" s="33">
        <f>IF($C23="F",0,LOOKUP($B23,Grundeinstellung!$B$6:$B$12,Grundeinstellung!G$6:G$12))</f>
        <v>8</v>
      </c>
      <c r="P23" s="33">
        <f t="shared" si="6"/>
        <v>0</v>
      </c>
      <c r="R23" s="34"/>
      <c r="S23" s="52">
        <f t="shared" ca="1" si="7"/>
        <v>0</v>
      </c>
      <c r="T23" s="53">
        <f t="shared" ca="1" si="8"/>
        <v>45832</v>
      </c>
      <c r="U23" s="17"/>
      <c r="V23" s="17"/>
      <c r="W23" s="17"/>
      <c r="X23" s="18"/>
      <c r="Y23" s="17"/>
      <c r="Z23" s="17"/>
      <c r="AA23" s="16"/>
      <c r="AB23" s="19"/>
    </row>
    <row r="24" spans="1:28" ht="18" x14ac:dyDescent="0.25">
      <c r="A24" s="35">
        <f t="shared" si="10"/>
        <v>45888</v>
      </c>
      <c r="B24" s="1">
        <f t="shared" si="9"/>
        <v>3</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0"/>
        <v>2.083333333333337E-2</v>
      </c>
      <c r="J24" s="56">
        <f t="shared" si="1"/>
        <v>3.4999999999999996</v>
      </c>
      <c r="K24" s="56">
        <f t="shared" si="2"/>
        <v>8.5</v>
      </c>
      <c r="L24" s="5">
        <f t="shared" si="3"/>
        <v>0</v>
      </c>
      <c r="M24" s="32">
        <f t="shared" si="4"/>
        <v>0.33333333333333331</v>
      </c>
      <c r="N24" s="33">
        <f t="shared" si="5"/>
        <v>8</v>
      </c>
      <c r="O24" s="33">
        <f>IF($C24="F",0,LOOKUP($B24,Grundeinstellung!$B$6:$B$12,Grundeinstellung!G$6:G$12))</f>
        <v>8</v>
      </c>
      <c r="P24" s="33">
        <f t="shared" si="6"/>
        <v>0</v>
      </c>
      <c r="R24" s="34"/>
      <c r="S24" s="52">
        <f t="shared" ca="1" si="7"/>
        <v>0</v>
      </c>
      <c r="T24" s="53">
        <f t="shared" ca="1" si="8"/>
        <v>45832</v>
      </c>
      <c r="U24" s="17"/>
      <c r="V24" s="17"/>
      <c r="W24" s="17"/>
      <c r="X24" s="18"/>
      <c r="Y24" s="17"/>
      <c r="Z24" s="17"/>
      <c r="AA24" s="16"/>
      <c r="AB24" s="19"/>
    </row>
    <row r="25" spans="1:28" ht="18" x14ac:dyDescent="0.25">
      <c r="A25" s="35">
        <f t="shared" si="10"/>
        <v>45889</v>
      </c>
      <c r="B25" s="1">
        <f t="shared" si="9"/>
        <v>4</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0"/>
        <v>2.083333333333337E-2</v>
      </c>
      <c r="J25" s="56">
        <f t="shared" si="1"/>
        <v>3.4999999999999996</v>
      </c>
      <c r="K25" s="56">
        <f t="shared" si="2"/>
        <v>8.5</v>
      </c>
      <c r="L25" s="5">
        <f t="shared" si="3"/>
        <v>0</v>
      </c>
      <c r="M25" s="32">
        <f t="shared" si="4"/>
        <v>0.33333333333333331</v>
      </c>
      <c r="N25" s="33">
        <f t="shared" si="5"/>
        <v>8</v>
      </c>
      <c r="O25" s="33">
        <f>IF($C25="F",0,LOOKUP($B25,Grundeinstellung!$B$6:$B$12,Grundeinstellung!G$6:G$12))</f>
        <v>8</v>
      </c>
      <c r="P25" s="33">
        <f t="shared" si="6"/>
        <v>0</v>
      </c>
      <c r="R25" s="34"/>
      <c r="S25" s="52">
        <f t="shared" ca="1" si="7"/>
        <v>0</v>
      </c>
      <c r="T25" s="53">
        <f t="shared" ca="1" si="8"/>
        <v>45832</v>
      </c>
      <c r="U25" s="17"/>
      <c r="V25" s="17"/>
      <c r="W25" s="17"/>
      <c r="X25" s="18"/>
      <c r="Y25" s="17"/>
      <c r="Z25" s="17"/>
      <c r="AA25" s="16"/>
      <c r="AB25" s="19"/>
    </row>
    <row r="26" spans="1:28" ht="18" x14ac:dyDescent="0.25">
      <c r="A26" s="35">
        <f t="shared" si="10"/>
        <v>45890</v>
      </c>
      <c r="B26" s="1">
        <f t="shared" si="9"/>
        <v>5</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0"/>
        <v>2.083333333333337E-2</v>
      </c>
      <c r="J26" s="56">
        <f t="shared" si="1"/>
        <v>3.4999999999999996</v>
      </c>
      <c r="K26" s="56">
        <f t="shared" si="2"/>
        <v>8.5</v>
      </c>
      <c r="L26" s="5">
        <f t="shared" si="3"/>
        <v>0</v>
      </c>
      <c r="M26" s="32">
        <f t="shared" si="4"/>
        <v>0.33333333333333331</v>
      </c>
      <c r="N26" s="33">
        <f t="shared" si="5"/>
        <v>8</v>
      </c>
      <c r="O26" s="33">
        <f>IF($C26="F",0,LOOKUP($B26,Grundeinstellung!$B$6:$B$12,Grundeinstellung!G$6:G$12))</f>
        <v>8</v>
      </c>
      <c r="P26" s="33">
        <f t="shared" si="6"/>
        <v>0</v>
      </c>
      <c r="R26" s="30"/>
      <c r="S26" s="52">
        <f t="shared" ca="1" si="7"/>
        <v>0</v>
      </c>
      <c r="T26" s="53">
        <f t="shared" ca="1" si="8"/>
        <v>45832</v>
      </c>
      <c r="U26" s="17"/>
      <c r="V26" s="17"/>
      <c r="W26" s="17"/>
      <c r="X26" s="18"/>
      <c r="Y26" s="17"/>
      <c r="Z26" s="17"/>
      <c r="AA26" s="16"/>
      <c r="AB26" s="19"/>
    </row>
    <row r="27" spans="1:28" ht="18" x14ac:dyDescent="0.25">
      <c r="A27" s="35">
        <f t="shared" si="10"/>
        <v>45891</v>
      </c>
      <c r="B27" s="1">
        <f t="shared" si="9"/>
        <v>6</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0"/>
        <v>2.083333333333337E-2</v>
      </c>
      <c r="J27" s="56">
        <f t="shared" si="1"/>
        <v>3.4999999999999996</v>
      </c>
      <c r="K27" s="56">
        <f t="shared" si="2"/>
        <v>8.5</v>
      </c>
      <c r="L27" s="5">
        <f t="shared" si="3"/>
        <v>0</v>
      </c>
      <c r="M27" s="32">
        <f t="shared" si="4"/>
        <v>0.33333333333333331</v>
      </c>
      <c r="N27" s="33">
        <f t="shared" si="5"/>
        <v>8</v>
      </c>
      <c r="O27" s="33">
        <f>IF($C27="F",0,LOOKUP($B27,Grundeinstellung!$B$6:$B$12,Grundeinstellung!G$6:G$12))</f>
        <v>8</v>
      </c>
      <c r="P27" s="33">
        <f t="shared" si="6"/>
        <v>0</v>
      </c>
      <c r="R27" s="34"/>
      <c r="S27" s="52">
        <f t="shared" ca="1" si="7"/>
        <v>0</v>
      </c>
      <c r="T27" s="53">
        <f t="shared" ca="1" si="8"/>
        <v>45832</v>
      </c>
      <c r="U27" s="17"/>
      <c r="V27" s="17"/>
      <c r="W27" s="17"/>
      <c r="X27" s="18"/>
      <c r="Y27" s="17"/>
      <c r="Z27" s="17"/>
      <c r="AA27" s="16"/>
      <c r="AB27" s="19"/>
    </row>
    <row r="28" spans="1:28" ht="18" x14ac:dyDescent="0.25">
      <c r="A28" s="35">
        <f t="shared" si="10"/>
        <v>45892</v>
      </c>
      <c r="B28" s="1">
        <f t="shared" si="9"/>
        <v>7</v>
      </c>
      <c r="C28" s="29"/>
      <c r="D28" s="30">
        <f>IF(OR($C28="F",$C28="K",$C28="U",$C28="ZA"),0,LOOKUP($B28,Grundeinstellung!$B$6:$B$12,Grundeinstellung!G$6:G$12))</f>
        <v>0</v>
      </c>
      <c r="E28" s="64">
        <f>IF(OR($C28="F",$C28="K",$C28="U",$C28="ZA"),0,LOOKUP($B28,Grundeinstellung!$B$6:$B$12,Grundeinstellung!C$6:C$12))</f>
        <v>0</v>
      </c>
      <c r="F28" s="65">
        <f>IF(OR($C28="F",$C28="K",$C28="U",$C28="ZA"),0,LOOKUP($B28,Grundeinstellung!$B$6:$B$12,Grundeinstellung!D$6:D$12))</f>
        <v>0</v>
      </c>
      <c r="G28" s="64">
        <f>IF(OR($C28="F",$C28="K",$C28="U",$C28="ZA"),0,LOOKUP($B28,Grundeinstellung!$B$6:$B$12,Grundeinstellung!E$6:E$12))</f>
        <v>0</v>
      </c>
      <c r="H28" s="31">
        <f>IF(OR($C28="F",$C28="K",$C28="U",$C28="ZA"),0,LOOKUP($B28,Grundeinstellung!$B$6:$B$12,Grundeinstellung!F$6:F$12))</f>
        <v>0</v>
      </c>
      <c r="I28" s="65">
        <f t="shared" si="0"/>
        <v>0</v>
      </c>
      <c r="J28" s="56">
        <f t="shared" si="1"/>
        <v>0</v>
      </c>
      <c r="K28" s="56">
        <f t="shared" si="2"/>
        <v>0</v>
      </c>
      <c r="L28" s="5">
        <f t="shared" si="3"/>
        <v>0</v>
      </c>
      <c r="M28" s="32">
        <f t="shared" si="4"/>
        <v>0</v>
      </c>
      <c r="N28" s="33">
        <f t="shared" si="5"/>
        <v>0</v>
      </c>
      <c r="O28" s="33">
        <f>IF($C28="F",0,LOOKUP($B28,Grundeinstellung!$B$6:$B$12,Grundeinstellung!G$6:G$12))</f>
        <v>0</v>
      </c>
      <c r="P28" s="33">
        <f t="shared" si="6"/>
        <v>0</v>
      </c>
      <c r="R28" s="34"/>
      <c r="S28" s="52">
        <f t="shared" ca="1" si="7"/>
        <v>0</v>
      </c>
      <c r="T28" s="53">
        <f t="shared" ca="1" si="8"/>
        <v>45832</v>
      </c>
      <c r="U28" s="17"/>
      <c r="V28" s="17"/>
      <c r="W28" s="17"/>
      <c r="X28" s="18"/>
      <c r="Y28" s="17"/>
      <c r="Z28" s="17"/>
      <c r="AA28" s="16"/>
      <c r="AB28" s="19"/>
    </row>
    <row r="29" spans="1:28" ht="18" x14ac:dyDescent="0.25">
      <c r="A29" s="35">
        <f t="shared" si="10"/>
        <v>45893</v>
      </c>
      <c r="B29" s="1">
        <f t="shared" si="9"/>
        <v>1</v>
      </c>
      <c r="C29" s="29"/>
      <c r="D29" s="30">
        <f>IF(OR($C29="F",$C29="K",$C29="U",$C29="ZA"),0,LOOKUP($B29,Grundeinstellung!$B$6:$B$12,Grundeinstellung!G$6:G$12))</f>
        <v>0</v>
      </c>
      <c r="E29" s="64">
        <f>IF(OR($C29="F",$C29="K",$C29="U",$C29="ZA"),0,LOOKUP($B29,Grundeinstellung!$B$6:$B$12,Grundeinstellung!C$6:C$12))</f>
        <v>0</v>
      </c>
      <c r="F29" s="65">
        <f>IF(OR($C29="F",$C29="K",$C29="U",$C29="ZA"),0,LOOKUP($B29,Grundeinstellung!$B$6:$B$12,Grundeinstellung!D$6:D$12))</f>
        <v>0</v>
      </c>
      <c r="G29" s="64">
        <f>IF(OR($C29="F",$C29="K",$C29="U",$C29="ZA"),0,LOOKUP($B29,Grundeinstellung!$B$6:$B$12,Grundeinstellung!E$6:E$12))</f>
        <v>0</v>
      </c>
      <c r="H29" s="31">
        <f>IF(OR($C29="F",$C29="K",$C29="U",$C29="ZA"),0,LOOKUP($B29,Grundeinstellung!$B$6:$B$12,Grundeinstellung!F$6:F$12))</f>
        <v>0</v>
      </c>
      <c r="I29" s="65">
        <f t="shared" si="0"/>
        <v>0</v>
      </c>
      <c r="J29" s="56">
        <f t="shared" si="1"/>
        <v>0</v>
      </c>
      <c r="K29" s="56">
        <f t="shared" si="2"/>
        <v>0</v>
      </c>
      <c r="L29" s="5">
        <f t="shared" si="3"/>
        <v>0</v>
      </c>
      <c r="M29" s="32">
        <f t="shared" si="4"/>
        <v>0</v>
      </c>
      <c r="N29" s="33">
        <f t="shared" si="5"/>
        <v>0</v>
      </c>
      <c r="O29" s="33">
        <f>IF($C29="F",0,LOOKUP($B29,Grundeinstellung!$B$6:$B$12,Grundeinstellung!G$6:G$12))</f>
        <v>0</v>
      </c>
      <c r="P29" s="33">
        <f t="shared" si="6"/>
        <v>0</v>
      </c>
      <c r="R29" s="34"/>
      <c r="S29" s="52">
        <f t="shared" ca="1" si="7"/>
        <v>0</v>
      </c>
      <c r="T29" s="53">
        <f t="shared" ca="1" si="8"/>
        <v>45832</v>
      </c>
      <c r="U29" s="17"/>
      <c r="V29" s="17"/>
      <c r="W29" s="17"/>
      <c r="X29" s="18"/>
      <c r="Y29" s="17"/>
      <c r="Z29" s="17"/>
      <c r="AA29" s="16"/>
      <c r="AB29" s="19"/>
    </row>
    <row r="30" spans="1:28" ht="18" x14ac:dyDescent="0.25">
      <c r="A30" s="35">
        <f t="shared" si="10"/>
        <v>45894</v>
      </c>
      <c r="B30" s="1">
        <f t="shared" si="9"/>
        <v>2</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0"/>
        <v>2.083333333333337E-2</v>
      </c>
      <c r="J30" s="56">
        <f t="shared" si="1"/>
        <v>3.4999999999999996</v>
      </c>
      <c r="K30" s="56">
        <f t="shared" si="2"/>
        <v>8.5</v>
      </c>
      <c r="L30" s="5">
        <f t="shared" si="3"/>
        <v>0</v>
      </c>
      <c r="M30" s="32">
        <f t="shared" si="4"/>
        <v>0.33333333333333331</v>
      </c>
      <c r="N30" s="33">
        <f t="shared" si="5"/>
        <v>8</v>
      </c>
      <c r="O30" s="33">
        <f>IF($C30="F",0,LOOKUP($B30,Grundeinstellung!$B$6:$B$12,Grundeinstellung!G$6:G$12))</f>
        <v>8</v>
      </c>
      <c r="P30" s="33">
        <f t="shared" si="6"/>
        <v>0</v>
      </c>
      <c r="R30" s="34"/>
      <c r="S30" s="52">
        <f t="shared" ca="1" si="7"/>
        <v>0</v>
      </c>
      <c r="T30" s="53">
        <f t="shared" ca="1" si="8"/>
        <v>45832</v>
      </c>
      <c r="U30" s="17"/>
      <c r="V30" s="17"/>
      <c r="W30" s="17"/>
      <c r="X30" s="18"/>
      <c r="Y30" s="17"/>
      <c r="Z30" s="17"/>
      <c r="AA30" s="16"/>
      <c r="AB30" s="19"/>
    </row>
    <row r="31" spans="1:28" ht="18" x14ac:dyDescent="0.25">
      <c r="A31" s="35">
        <f t="shared" si="10"/>
        <v>45895</v>
      </c>
      <c r="B31" s="1">
        <f t="shared" si="9"/>
        <v>3</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0"/>
        <v>2.083333333333337E-2</v>
      </c>
      <c r="J31" s="56">
        <f t="shared" si="1"/>
        <v>3.4999999999999996</v>
      </c>
      <c r="K31" s="56">
        <f t="shared" si="2"/>
        <v>8.5</v>
      </c>
      <c r="L31" s="5">
        <f t="shared" si="3"/>
        <v>0</v>
      </c>
      <c r="M31" s="32">
        <f t="shared" si="4"/>
        <v>0.33333333333333331</v>
      </c>
      <c r="N31" s="33">
        <f t="shared" si="5"/>
        <v>8</v>
      </c>
      <c r="O31" s="33">
        <f>IF($C31="F",0,LOOKUP($B31,Grundeinstellung!$B$6:$B$12,Grundeinstellung!G$6:G$12))</f>
        <v>8</v>
      </c>
      <c r="P31" s="33">
        <f t="shared" si="6"/>
        <v>0</v>
      </c>
      <c r="R31" s="34"/>
      <c r="S31" s="52">
        <f t="shared" ca="1" si="7"/>
        <v>0</v>
      </c>
      <c r="T31" s="53">
        <f t="shared" ca="1" si="8"/>
        <v>45832</v>
      </c>
      <c r="U31" s="17"/>
      <c r="V31" s="17"/>
      <c r="W31" s="17"/>
      <c r="X31" s="18"/>
      <c r="Y31" s="17"/>
      <c r="Z31" s="17"/>
      <c r="AA31" s="16"/>
      <c r="AB31" s="19"/>
    </row>
    <row r="32" spans="1:28" ht="18" x14ac:dyDescent="0.25">
      <c r="A32" s="35">
        <f t="shared" si="10"/>
        <v>45896</v>
      </c>
      <c r="B32" s="1">
        <f t="shared" si="9"/>
        <v>4</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0"/>
        <v>2.083333333333337E-2</v>
      </c>
      <c r="J32" s="56">
        <f t="shared" si="1"/>
        <v>3.4999999999999996</v>
      </c>
      <c r="K32" s="56">
        <f t="shared" si="2"/>
        <v>8.5</v>
      </c>
      <c r="L32" s="5">
        <f t="shared" si="3"/>
        <v>0</v>
      </c>
      <c r="M32" s="32">
        <f t="shared" si="4"/>
        <v>0.33333333333333331</v>
      </c>
      <c r="N32" s="33">
        <f t="shared" si="5"/>
        <v>8</v>
      </c>
      <c r="O32" s="33">
        <f>IF($C32="F",0,LOOKUP($B32,Grundeinstellung!$B$6:$B$12,Grundeinstellung!G$6:G$12))</f>
        <v>8</v>
      </c>
      <c r="P32" s="33">
        <f t="shared" si="6"/>
        <v>0</v>
      </c>
      <c r="R32" s="34"/>
      <c r="S32" s="52">
        <f t="shared" ca="1" si="7"/>
        <v>0</v>
      </c>
      <c r="T32" s="53">
        <f t="shared" ca="1" si="8"/>
        <v>45832</v>
      </c>
      <c r="U32" s="17"/>
      <c r="V32" s="17"/>
      <c r="W32" s="17"/>
      <c r="X32" s="18"/>
      <c r="Y32" s="17"/>
      <c r="Z32" s="17"/>
      <c r="AA32" s="16"/>
      <c r="AB32" s="19"/>
    </row>
    <row r="33" spans="1:29" ht="18" x14ac:dyDescent="0.25">
      <c r="A33" s="35">
        <f t="shared" si="10"/>
        <v>45897</v>
      </c>
      <c r="B33" s="1">
        <f t="shared" si="9"/>
        <v>5</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0"/>
        <v>2.083333333333337E-2</v>
      </c>
      <c r="J33" s="56">
        <f t="shared" si="1"/>
        <v>3.4999999999999996</v>
      </c>
      <c r="K33" s="56">
        <f t="shared" si="2"/>
        <v>8.5</v>
      </c>
      <c r="L33" s="5">
        <f t="shared" si="3"/>
        <v>0</v>
      </c>
      <c r="M33" s="32">
        <f t="shared" si="4"/>
        <v>0.33333333333333331</v>
      </c>
      <c r="N33" s="33">
        <f t="shared" si="5"/>
        <v>8</v>
      </c>
      <c r="O33" s="33">
        <f>IF($C33="F",0,LOOKUP($B33,Grundeinstellung!$B$6:$B$12,Grundeinstellung!G$6:G$12))</f>
        <v>8</v>
      </c>
      <c r="P33" s="33">
        <f t="shared" si="6"/>
        <v>0</v>
      </c>
      <c r="R33" s="30"/>
      <c r="S33" s="52">
        <f t="shared" ca="1" si="7"/>
        <v>0</v>
      </c>
      <c r="T33" s="53">
        <f t="shared" ca="1" si="8"/>
        <v>45832</v>
      </c>
      <c r="U33" s="17"/>
      <c r="V33" s="17"/>
      <c r="W33" s="17"/>
      <c r="X33" s="18"/>
      <c r="Y33" s="17"/>
      <c r="Z33" s="17"/>
      <c r="AA33" s="16"/>
      <c r="AB33" s="19"/>
    </row>
    <row r="34" spans="1:29" ht="18" x14ac:dyDescent="0.25">
      <c r="A34" s="35">
        <f t="shared" si="10"/>
        <v>45898</v>
      </c>
      <c r="B34" s="1">
        <f t="shared" si="9"/>
        <v>6</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0"/>
        <v>2.083333333333337E-2</v>
      </c>
      <c r="J34" s="56">
        <f t="shared" si="1"/>
        <v>3.4999999999999996</v>
      </c>
      <c r="K34" s="56">
        <f t="shared" si="2"/>
        <v>8.5</v>
      </c>
      <c r="L34" s="5">
        <f t="shared" si="3"/>
        <v>0</v>
      </c>
      <c r="M34" s="32">
        <f t="shared" si="4"/>
        <v>0.33333333333333331</v>
      </c>
      <c r="N34" s="33">
        <f t="shared" si="5"/>
        <v>8</v>
      </c>
      <c r="O34" s="33">
        <f>IF($C34="F",0,LOOKUP($B34,Grundeinstellung!$B$6:$B$12,Grundeinstellung!G$6:G$12))</f>
        <v>8</v>
      </c>
      <c r="P34" s="33">
        <f t="shared" si="6"/>
        <v>0</v>
      </c>
      <c r="R34" s="34"/>
      <c r="S34" s="52">
        <f t="shared" ca="1" si="7"/>
        <v>0</v>
      </c>
      <c r="T34" s="53">
        <f t="shared" ca="1" si="8"/>
        <v>45832</v>
      </c>
      <c r="U34" s="17"/>
      <c r="V34" s="17"/>
      <c r="W34" s="17"/>
      <c r="X34" s="18"/>
      <c r="Y34" s="17"/>
      <c r="Z34" s="17"/>
      <c r="AA34" s="16"/>
      <c r="AB34" s="19"/>
    </row>
    <row r="35" spans="1:29" ht="18" x14ac:dyDescent="0.25">
      <c r="A35" s="35">
        <f t="shared" si="10"/>
        <v>45899</v>
      </c>
      <c r="B35" s="1">
        <f t="shared" si="9"/>
        <v>7</v>
      </c>
      <c r="C35" s="30"/>
      <c r="D35" s="30">
        <f>IF(OR($C35="F",$C35="K",$C35="U",$C35="ZA"),0,LOOKUP($B35,Grundeinstellung!$B$6:$B$12,Grundeinstellung!G$6:G$12))</f>
        <v>0</v>
      </c>
      <c r="E35" s="64">
        <f>IF(OR($C35="F",$C35="K",$C35="U",$C35="ZA"),0,LOOKUP($B35,Grundeinstellung!$B$6:$B$12,Grundeinstellung!C$6:C$12))</f>
        <v>0</v>
      </c>
      <c r="F35" s="65">
        <f>IF(OR($C35="F",$C35="K",$C35="U",$C35="ZA"),0,LOOKUP($B35,Grundeinstellung!$B$6:$B$12,Grundeinstellung!D$6:D$12))</f>
        <v>0</v>
      </c>
      <c r="G35" s="64">
        <f>IF(OR($C35="F",$C35="K",$C35="U",$C35="ZA"),0,LOOKUP($B35,Grundeinstellung!$B$6:$B$12,Grundeinstellung!E$6:E$12))</f>
        <v>0</v>
      </c>
      <c r="H35" s="31">
        <f>IF(OR($C35="F",$C35="K",$C35="U",$C35="ZA"),0,LOOKUP($B35,Grundeinstellung!$B$6:$B$12,Grundeinstellung!F$6:F$12))</f>
        <v>0</v>
      </c>
      <c r="I35" s="65">
        <f t="shared" si="0"/>
        <v>0</v>
      </c>
      <c r="J35" s="56">
        <f t="shared" si="1"/>
        <v>0</v>
      </c>
      <c r="K35" s="56">
        <f t="shared" si="2"/>
        <v>0</v>
      </c>
      <c r="L35" s="5">
        <f t="shared" si="3"/>
        <v>0</v>
      </c>
      <c r="M35" s="32">
        <f t="shared" si="4"/>
        <v>0</v>
      </c>
      <c r="N35" s="33">
        <f t="shared" si="5"/>
        <v>0</v>
      </c>
      <c r="O35" s="33">
        <f>IF($C35="F",0,LOOKUP($B35,Grundeinstellung!$B$6:$B$12,Grundeinstellung!G$6:G$12))</f>
        <v>0</v>
      </c>
      <c r="P35" s="33">
        <f t="shared" si="6"/>
        <v>0</v>
      </c>
      <c r="R35" s="34"/>
      <c r="S35" s="52">
        <f t="shared" ca="1" si="7"/>
        <v>0</v>
      </c>
      <c r="T35" s="53">
        <f t="shared" ca="1" si="8"/>
        <v>45832</v>
      </c>
      <c r="U35" s="17"/>
      <c r="V35" s="17"/>
      <c r="W35" s="17"/>
      <c r="X35" s="18"/>
      <c r="Y35" s="17"/>
      <c r="Z35" s="17"/>
      <c r="AA35" s="16"/>
      <c r="AB35" s="19"/>
    </row>
    <row r="36" spans="1:29" ht="18" x14ac:dyDescent="0.25">
      <c r="A36" s="44">
        <f t="shared" si="10"/>
        <v>45900</v>
      </c>
      <c r="B36" s="45">
        <f t="shared" si="9"/>
        <v>1</v>
      </c>
      <c r="C36" s="46"/>
      <c r="D36" s="46">
        <f>IF(OR($C36="F",$C36="K",$C36="U",$C36="ZA"),0,LOOKUP($B36,Grundeinstellung!$B$6:$B$12,Grundeinstellung!G$6:G$12))</f>
        <v>0</v>
      </c>
      <c r="E36" s="66">
        <f>IF(OR($C36="F",$C36="K",$C36="U",$C36="ZA"),0,LOOKUP($B36,Grundeinstellung!$B$6:$B$12,Grundeinstellung!C$6:C$12))</f>
        <v>0</v>
      </c>
      <c r="F36" s="67">
        <f>IF(OR($C36="F",$C36="K",$C36="U",$C36="ZA"),0,LOOKUP($B36,Grundeinstellung!$B$6:$B$12,Grundeinstellung!D$6:D$12))</f>
        <v>0</v>
      </c>
      <c r="G36" s="66">
        <f>IF(OR($C36="F",$C36="K",$C36="U",$C36="ZA"),0,LOOKUP($B36,Grundeinstellung!$B$6:$B$12,Grundeinstellung!E$6:E$12))</f>
        <v>0</v>
      </c>
      <c r="H36" s="47">
        <f>IF(OR($C36="F",$C36="K",$C36="U",$C36="ZA"),0,LOOKUP($B36,Grundeinstellung!$B$6:$B$12,Grundeinstellung!F$6:F$12))</f>
        <v>0</v>
      </c>
      <c r="I36" s="67">
        <f t="shared" si="0"/>
        <v>0</v>
      </c>
      <c r="J36" s="56">
        <f t="shared" si="1"/>
        <v>0</v>
      </c>
      <c r="K36" s="68">
        <f t="shared" si="2"/>
        <v>0</v>
      </c>
      <c r="L36" s="69">
        <f t="shared" si="3"/>
        <v>0</v>
      </c>
      <c r="M36" s="48">
        <f t="shared" si="4"/>
        <v>0</v>
      </c>
      <c r="N36" s="49">
        <f t="shared" si="5"/>
        <v>0</v>
      </c>
      <c r="O36" s="49">
        <f>IF($C36="F",0,LOOKUP($B36,Grundeinstellung!$B$6:$B$12,Grundeinstellung!G$6:G$12))</f>
        <v>0</v>
      </c>
      <c r="P36" s="49">
        <f t="shared" si="6"/>
        <v>0</v>
      </c>
      <c r="Q36" s="50"/>
      <c r="R36" s="70"/>
      <c r="S36" s="52">
        <f t="shared" ca="1" si="7"/>
        <v>0</v>
      </c>
      <c r="T36" s="53">
        <f t="shared" ca="1" si="8"/>
        <v>45832</v>
      </c>
      <c r="U36" s="17"/>
      <c r="V36" s="17"/>
      <c r="W36" s="17"/>
      <c r="X36" s="18"/>
      <c r="Y36" s="17"/>
      <c r="Z36" s="17"/>
      <c r="AA36" s="16"/>
      <c r="AB36" s="19"/>
    </row>
    <row r="37" spans="1:29" ht="20.25" x14ac:dyDescent="0.3">
      <c r="A37" s="5"/>
      <c r="F37" s="161" t="s">
        <v>40</v>
      </c>
      <c r="G37" s="161"/>
      <c r="H37" s="13"/>
      <c r="I37" s="13"/>
      <c r="J37" s="13"/>
      <c r="K37" s="13"/>
      <c r="L37" s="13"/>
      <c r="N37" s="6">
        <f>SUM(N6:N36)</f>
        <v>160</v>
      </c>
      <c r="O37" s="6">
        <f>SUM(O6:O36)</f>
        <v>160</v>
      </c>
      <c r="P37" s="6">
        <f>SUM(P6:P36)</f>
        <v>0</v>
      </c>
      <c r="S37" s="52">
        <f t="shared" ca="1" si="7"/>
        <v>0</v>
      </c>
      <c r="T37" s="53">
        <f t="shared" ca="1" si="8"/>
        <v>45832</v>
      </c>
      <c r="U37" s="16"/>
      <c r="V37" s="16"/>
      <c r="W37" s="16"/>
      <c r="X37" s="16"/>
      <c r="Y37" s="16"/>
      <c r="Z37" s="16"/>
      <c r="AA37" s="26"/>
      <c r="AB37" s="26"/>
    </row>
    <row r="38" spans="1:29" ht="20.25" x14ac:dyDescent="0.3">
      <c r="C38" s="162">
        <f>+O37</f>
        <v>160</v>
      </c>
      <c r="D38" s="162"/>
      <c r="E38" s="154" t="s">
        <v>41</v>
      </c>
      <c r="F38" s="154"/>
      <c r="G38" s="154"/>
      <c r="H38" s="55"/>
      <c r="I38" s="55"/>
      <c r="J38" s="55"/>
      <c r="K38" s="55"/>
      <c r="L38" s="55"/>
      <c r="S38" s="52">
        <f t="shared" ca="1" si="7"/>
        <v>0</v>
      </c>
      <c r="T38" s="53">
        <f t="shared" ca="1" si="8"/>
        <v>45832</v>
      </c>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Juli!P43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COUNTIF(C7:C36,"F")</f>
        <v>1</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Grundeinstellung!J33</f>
        <v>35</v>
      </c>
      <c r="D49" s="5"/>
      <c r="O49" s="89"/>
      <c r="P49" s="15"/>
      <c r="Q49" s="20"/>
      <c r="R49" s="88"/>
      <c r="S49" s="20"/>
      <c r="T49" s="26"/>
    </row>
    <row r="50" spans="1:20" ht="15" x14ac:dyDescent="0.2">
      <c r="A50" s="4" t="s">
        <v>76</v>
      </c>
      <c r="C50" s="87">
        <f>Jänner!P45+Februar!P45+März!P45+April!P45+Mai!P45+Juni!P45+Juli!P45+August!P45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98" priority="71" stopIfTrue="1">
      <formula>OR($B6=1,$B6=7)</formula>
    </cfRule>
    <cfRule type="expression" dxfId="97" priority="72" stopIfTrue="1">
      <formula>$C6="F"</formula>
    </cfRule>
  </conditionalFormatting>
  <conditionalFormatting sqref="B6:J36">
    <cfRule type="expression" dxfId="96" priority="4" stopIfTrue="1">
      <formula>OR($B6=1,$B6=7)</formula>
    </cfRule>
    <cfRule type="expression" dxfId="95" priority="5" stopIfTrue="1">
      <formula>$C6="F"</formula>
    </cfRule>
  </conditionalFormatting>
  <conditionalFormatting sqref="G6:J36">
    <cfRule type="expression" dxfId="94" priority="3" stopIfTrue="1">
      <formula>$L6=1</formula>
    </cfRule>
  </conditionalFormatting>
  <conditionalFormatting sqref="J6:J36">
    <cfRule type="expression" dxfId="93" priority="1" stopIfTrue="1">
      <formula>OR($B6=1,$B6=7)</formula>
    </cfRule>
    <cfRule type="expression" dxfId="92" priority="2" stopIfTrue="1">
      <formula>$C6="F"</formula>
    </cfRule>
  </conditionalFormatting>
  <conditionalFormatting sqref="K6">
    <cfRule type="expression" dxfId="91" priority="39" stopIfTrue="1">
      <formula>OR($B6=1,$B6=7)</formula>
    </cfRule>
    <cfRule type="expression" dxfId="90" priority="40" stopIfTrue="1">
      <formula>$C6="F"</formula>
    </cfRule>
  </conditionalFormatting>
  <conditionalFormatting sqref="K6:K36">
    <cfRule type="expression" dxfId="89" priority="22" stopIfTrue="1">
      <formula>OR($B6=1,$B6=7)</formula>
    </cfRule>
    <cfRule type="expression" dxfId="88" priority="23" stopIfTrue="1">
      <formula>$C6="F"</formula>
    </cfRule>
  </conditionalFormatting>
  <conditionalFormatting sqref="K7:K36">
    <cfRule type="expression" dxfId="87" priority="20" stopIfTrue="1">
      <formula>OR($B7=1,$B7=7)</formula>
    </cfRule>
    <cfRule type="expression" dxfId="86" priority="21" stopIfTrue="1">
      <formula>$C7="F"</formula>
    </cfRule>
  </conditionalFormatting>
  <conditionalFormatting sqref="M6:R36">
    <cfRule type="expression" dxfId="85" priority="15" stopIfTrue="1">
      <formula>OR($B6=1,$B6=7)</formula>
    </cfRule>
    <cfRule type="expression" dxfId="84" priority="16" stopIfTrue="1">
      <formula>$C6="F"</formula>
    </cfRule>
  </conditionalFormatting>
  <conditionalFormatting sqref="N6:N36">
    <cfRule type="cellIs" dxfId="83" priority="13" stopIfTrue="1" operator="greaterThan">
      <formula>10</formula>
    </cfRule>
    <cfRule type="cellIs" dxfId="82" priority="14" stopIfTrue="1" operator="equal">
      <formula>10</formula>
    </cfRule>
  </conditionalFormatting>
  <conditionalFormatting sqref="S6:S38">
    <cfRule type="cellIs" dxfId="81" priority="68"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customProperties>
    <customPr name="Version" r:id="rId2"/>
  </customProperties>
  <ignoredErrors>
    <ignoredError sqref="M5:P5 A5:D5 M37:P38 A37:G37 A6:C6 A7:C18 A38:B38 D38:G38 A21:C36 A19:B19 A20:B20 D6:I3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51"/>
  <sheetViews>
    <sheetView showGridLines="0" zoomScale="85" workbookViewId="0">
      <pane xSplit="1" ySplit="5" topLeftCell="B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3" style="4" bestFit="1" customWidth="1"/>
    <col min="2" max="2" width="4.140625" style="1" hidden="1" customWidth="1" outlineLevel="1"/>
    <col min="3" max="3" width="4.85546875" style="1" customWidth="1" collapsed="1"/>
    <col min="4" max="4" width="4" style="1" customWidth="1"/>
    <col min="5" max="5" width="7" style="5" bestFit="1"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45901</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August!A36+1</f>
        <v>45901</v>
      </c>
      <c r="B6" s="1">
        <f>WEEKDAY(A6,1)</f>
        <v>2</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 t="shared" ref="I6:I35" si="0">+H6-G6</f>
        <v>2.083333333333337E-2</v>
      </c>
      <c r="J6" s="56">
        <f t="shared" ref="J6:J35" si="1">IF(K6&lt;6.1,0,IF(G6=0,(G6-E6)*-24,(G6-E6)*24))</f>
        <v>3.4999999999999996</v>
      </c>
      <c r="K6" s="56">
        <f t="shared" ref="K6:K35" si="2">(F6-E6)*24</f>
        <v>8.5</v>
      </c>
      <c r="L6" s="5">
        <f t="shared" ref="L6:L35" si="3">IF(J6&gt;6,1,0)</f>
        <v>0</v>
      </c>
      <c r="M6" s="32">
        <f t="shared" ref="M6:M35" si="4">F6-E6-I6</f>
        <v>0.33333333333333331</v>
      </c>
      <c r="N6" s="33">
        <f t="shared" ref="N6:N35" si="5">IF(OR(C6="K",C6="U"),O6,M6*24)</f>
        <v>8</v>
      </c>
      <c r="O6" s="33">
        <f>IF($C6="F",0,LOOKUP($B6,Grundeinstellung!$B$6:$B$12,Grundeinstellung!G$6:G$12))</f>
        <v>8</v>
      </c>
      <c r="P6" s="33">
        <f t="shared" ref="P6:P35" si="6">N6-O6</f>
        <v>0</v>
      </c>
      <c r="R6" s="34"/>
      <c r="S6" s="52">
        <f t="shared" ref="S6:S35" ca="1" si="7">IF(A6=T6,"heute",0)</f>
        <v>0</v>
      </c>
      <c r="T6" s="53">
        <f t="shared" ref="T6:T35" ca="1" si="8">TODAY()</f>
        <v>45832</v>
      </c>
      <c r="U6" s="17"/>
      <c r="V6" s="17"/>
      <c r="W6" s="17"/>
      <c r="X6" s="18"/>
      <c r="Y6" s="17"/>
      <c r="Z6" s="17"/>
      <c r="AA6" s="16"/>
      <c r="AB6" s="19"/>
    </row>
    <row r="7" spans="1:28" ht="18" x14ac:dyDescent="0.25">
      <c r="A7" s="35">
        <f>A6+1</f>
        <v>45902</v>
      </c>
      <c r="B7" s="1">
        <f t="shared" ref="B7:B35" si="9">WEEKDAY(A7,1)</f>
        <v>3</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si="0"/>
        <v>2.083333333333337E-2</v>
      </c>
      <c r="J7" s="56">
        <f t="shared" si="1"/>
        <v>3.4999999999999996</v>
      </c>
      <c r="K7" s="56">
        <f t="shared" si="2"/>
        <v>8.5</v>
      </c>
      <c r="L7" s="5">
        <f t="shared" si="3"/>
        <v>0</v>
      </c>
      <c r="M7" s="32">
        <f t="shared" si="4"/>
        <v>0.33333333333333331</v>
      </c>
      <c r="N7" s="33">
        <f t="shared" si="5"/>
        <v>8</v>
      </c>
      <c r="O7" s="33">
        <f>IF($C7="F",0,LOOKUP($B7,Grundeinstellung!$B$6:$B$12,Grundeinstellung!G$6:G$12))</f>
        <v>8</v>
      </c>
      <c r="P7" s="33">
        <f t="shared" si="6"/>
        <v>0</v>
      </c>
      <c r="R7" s="34"/>
      <c r="S7" s="52">
        <f t="shared" ca="1" si="7"/>
        <v>0</v>
      </c>
      <c r="T7" s="53">
        <f t="shared" ca="1" si="8"/>
        <v>45832</v>
      </c>
      <c r="U7" s="17"/>
      <c r="V7" s="17"/>
      <c r="W7" s="17"/>
      <c r="X7" s="18"/>
      <c r="Y7" s="17"/>
      <c r="Z7" s="17"/>
      <c r="AA7" s="16"/>
      <c r="AB7" s="19"/>
    </row>
    <row r="8" spans="1:28" ht="18" x14ac:dyDescent="0.25">
      <c r="A8" s="35">
        <f t="shared" ref="A8:A35" si="10">A7+1</f>
        <v>45903</v>
      </c>
      <c r="B8" s="1">
        <f t="shared" si="9"/>
        <v>4</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0"/>
        <v>2.083333333333337E-2</v>
      </c>
      <c r="J8" s="56">
        <f t="shared" si="1"/>
        <v>3.4999999999999996</v>
      </c>
      <c r="K8" s="56">
        <f t="shared" si="2"/>
        <v>8.5</v>
      </c>
      <c r="L8" s="5">
        <f t="shared" si="3"/>
        <v>0</v>
      </c>
      <c r="M8" s="32">
        <f t="shared" si="4"/>
        <v>0.33333333333333331</v>
      </c>
      <c r="N8" s="33">
        <f t="shared" si="5"/>
        <v>8</v>
      </c>
      <c r="O8" s="33">
        <f>IF($C8="F",0,LOOKUP($B8,Grundeinstellung!$B$6:$B$12,Grundeinstellung!G$6:G$12))</f>
        <v>8</v>
      </c>
      <c r="P8" s="33">
        <f t="shared" si="6"/>
        <v>0</v>
      </c>
      <c r="R8" s="34"/>
      <c r="S8" s="52">
        <f t="shared" ca="1" si="7"/>
        <v>0</v>
      </c>
      <c r="T8" s="53">
        <f t="shared" ca="1" si="8"/>
        <v>45832</v>
      </c>
      <c r="U8" s="17"/>
      <c r="V8" s="17"/>
      <c r="W8" s="17"/>
      <c r="X8" s="18"/>
      <c r="Y8" s="17"/>
      <c r="Z8" s="17"/>
      <c r="AA8" s="16"/>
      <c r="AB8" s="19"/>
    </row>
    <row r="9" spans="1:28" ht="18" x14ac:dyDescent="0.25">
      <c r="A9" s="35">
        <f t="shared" si="10"/>
        <v>45904</v>
      </c>
      <c r="B9" s="1">
        <f t="shared" si="9"/>
        <v>5</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0"/>
        <v>2.083333333333337E-2</v>
      </c>
      <c r="J9" s="56">
        <f t="shared" si="1"/>
        <v>3.4999999999999996</v>
      </c>
      <c r="K9" s="56">
        <f t="shared" si="2"/>
        <v>8.5</v>
      </c>
      <c r="L9" s="5">
        <f t="shared" si="3"/>
        <v>0</v>
      </c>
      <c r="M9" s="32">
        <f t="shared" si="4"/>
        <v>0.33333333333333331</v>
      </c>
      <c r="N9" s="33">
        <f t="shared" si="5"/>
        <v>8</v>
      </c>
      <c r="O9" s="33">
        <f>IF($C9="F",0,LOOKUP($B9,Grundeinstellung!$B$6:$B$12,Grundeinstellung!G$6:G$12))</f>
        <v>8</v>
      </c>
      <c r="P9" s="33">
        <f t="shared" si="6"/>
        <v>0</v>
      </c>
      <c r="R9" s="34"/>
      <c r="S9" s="52">
        <f t="shared" ca="1" si="7"/>
        <v>0</v>
      </c>
      <c r="T9" s="53">
        <f t="shared" ca="1" si="8"/>
        <v>45832</v>
      </c>
      <c r="U9" s="17"/>
      <c r="V9" s="17"/>
      <c r="W9" s="17"/>
      <c r="X9" s="18"/>
      <c r="Y9" s="17"/>
      <c r="Z9" s="17"/>
      <c r="AA9" s="16"/>
      <c r="AB9" s="19"/>
    </row>
    <row r="10" spans="1:28" ht="18" x14ac:dyDescent="0.25">
      <c r="A10" s="35">
        <f t="shared" si="10"/>
        <v>45905</v>
      </c>
      <c r="B10" s="1">
        <f t="shared" si="9"/>
        <v>6</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0"/>
        <v>2.083333333333337E-2</v>
      </c>
      <c r="J10" s="56">
        <f t="shared" si="1"/>
        <v>3.4999999999999996</v>
      </c>
      <c r="K10" s="56">
        <f t="shared" si="2"/>
        <v>8.5</v>
      </c>
      <c r="L10" s="5">
        <f t="shared" si="3"/>
        <v>0</v>
      </c>
      <c r="M10" s="32">
        <f t="shared" si="4"/>
        <v>0.33333333333333331</v>
      </c>
      <c r="N10" s="33">
        <f t="shared" si="5"/>
        <v>8</v>
      </c>
      <c r="O10" s="33">
        <f>IF($C10="F",0,LOOKUP($B10,Grundeinstellung!$B$6:$B$12,Grundeinstellung!G$6:G$12))</f>
        <v>8</v>
      </c>
      <c r="P10" s="33">
        <f t="shared" si="6"/>
        <v>0</v>
      </c>
      <c r="R10" s="34"/>
      <c r="S10" s="52">
        <f t="shared" ca="1" si="7"/>
        <v>0</v>
      </c>
      <c r="T10" s="53">
        <f t="shared" ca="1" si="8"/>
        <v>45832</v>
      </c>
      <c r="U10" s="17"/>
      <c r="V10" s="17"/>
      <c r="W10" s="17"/>
      <c r="X10" s="18"/>
      <c r="Y10" s="17"/>
      <c r="Z10" s="17"/>
      <c r="AA10" s="16"/>
      <c r="AB10" s="19"/>
    </row>
    <row r="11" spans="1:28" ht="18" x14ac:dyDescent="0.25">
      <c r="A11" s="35">
        <f t="shared" si="10"/>
        <v>45906</v>
      </c>
      <c r="B11" s="1">
        <f t="shared" si="9"/>
        <v>7</v>
      </c>
      <c r="C11" s="29"/>
      <c r="D11" s="30">
        <f>IF(OR($C11="F",$C11="K",$C11="U",$C11="ZA"),0,LOOKUP($B11,Grundeinstellung!$B$6:$B$12,Grundeinstellung!G$6:G$12))</f>
        <v>0</v>
      </c>
      <c r="E11" s="64">
        <f>IF(OR($C11="F",$C11="K",$C11="U",$C11="ZA"),0,LOOKUP($B11,Grundeinstellung!$B$6:$B$12,Grundeinstellung!C$6:C$12))</f>
        <v>0</v>
      </c>
      <c r="F11" s="65">
        <f>IF(OR($C11="F",$C11="K",$C11="U",$C11="ZA"),0,LOOKUP($B11,Grundeinstellung!$B$6:$B$12,Grundeinstellung!D$6:D$12))</f>
        <v>0</v>
      </c>
      <c r="G11" s="64">
        <f>IF(OR($C11="F",$C11="K",$C11="U",$C11="ZA"),0,LOOKUP($B11,Grundeinstellung!$B$6:$B$12,Grundeinstellung!E$6:E$12))</f>
        <v>0</v>
      </c>
      <c r="H11" s="31">
        <f>IF(OR($C11="F",$C11="K",$C11="U",$C11="ZA"),0,LOOKUP($B11,Grundeinstellung!$B$6:$B$12,Grundeinstellung!F$6:F$12))</f>
        <v>0</v>
      </c>
      <c r="I11" s="65">
        <f t="shared" si="0"/>
        <v>0</v>
      </c>
      <c r="J11" s="56">
        <f t="shared" si="1"/>
        <v>0</v>
      </c>
      <c r="K11" s="56">
        <f t="shared" si="2"/>
        <v>0</v>
      </c>
      <c r="L11" s="5">
        <f t="shared" si="3"/>
        <v>0</v>
      </c>
      <c r="M11" s="32">
        <f t="shared" si="4"/>
        <v>0</v>
      </c>
      <c r="N11" s="33">
        <f t="shared" si="5"/>
        <v>0</v>
      </c>
      <c r="O11" s="33">
        <f>IF($C11="F",0,LOOKUP($B11,Grundeinstellung!$B$6:$B$12,Grundeinstellung!G$6:G$12))</f>
        <v>0</v>
      </c>
      <c r="P11" s="33">
        <f t="shared" si="6"/>
        <v>0</v>
      </c>
      <c r="R11" s="34"/>
      <c r="S11" s="52">
        <f t="shared" ca="1" si="7"/>
        <v>0</v>
      </c>
      <c r="T11" s="53">
        <f t="shared" ca="1" si="8"/>
        <v>45832</v>
      </c>
      <c r="U11" s="17"/>
      <c r="V11" s="17"/>
      <c r="W11" s="17"/>
      <c r="X11" s="18"/>
      <c r="Y11" s="17"/>
      <c r="Z11" s="17"/>
      <c r="AA11" s="16"/>
      <c r="AB11" s="19"/>
    </row>
    <row r="12" spans="1:28" ht="18" x14ac:dyDescent="0.25">
      <c r="A12" s="35">
        <f t="shared" si="10"/>
        <v>45907</v>
      </c>
      <c r="B12" s="1">
        <f t="shared" si="9"/>
        <v>1</v>
      </c>
      <c r="C12" s="30"/>
      <c r="D12" s="30">
        <f>IF(OR($C12="F",$C12="K",$C12="U",$C12="ZA"),0,LOOKUP($B12,Grundeinstellung!$B$6:$B$12,Grundeinstellung!G$6:G$12))</f>
        <v>0</v>
      </c>
      <c r="E12" s="64">
        <f>IF(OR($C12="F",$C12="K",$C12="U",$C12="ZA"),0,LOOKUP($B12,Grundeinstellung!$B$6:$B$12,Grundeinstellung!C$6:C$12))</f>
        <v>0</v>
      </c>
      <c r="F12" s="65">
        <f>IF(OR($C12="F",$C12="K",$C12="U",$C12="ZA"),0,LOOKUP($B12,Grundeinstellung!$B$6:$B$12,Grundeinstellung!D$6:D$12))</f>
        <v>0</v>
      </c>
      <c r="G12" s="64">
        <f>IF(OR($C12="F",$C12="K",$C12="U",$C12="ZA"),0,LOOKUP($B12,Grundeinstellung!$B$6:$B$12,Grundeinstellung!E$6:E$12))</f>
        <v>0</v>
      </c>
      <c r="H12" s="31">
        <f>IF(OR($C12="F",$C12="K",$C12="U",$C12="ZA"),0,LOOKUP($B12,Grundeinstellung!$B$6:$B$12,Grundeinstellung!F$6:F$12))</f>
        <v>0</v>
      </c>
      <c r="I12" s="65">
        <f t="shared" si="0"/>
        <v>0</v>
      </c>
      <c r="J12" s="56">
        <f t="shared" si="1"/>
        <v>0</v>
      </c>
      <c r="K12" s="56">
        <f t="shared" si="2"/>
        <v>0</v>
      </c>
      <c r="L12" s="5">
        <f t="shared" si="3"/>
        <v>0</v>
      </c>
      <c r="M12" s="32">
        <f t="shared" si="4"/>
        <v>0</v>
      </c>
      <c r="N12" s="33">
        <f t="shared" si="5"/>
        <v>0</v>
      </c>
      <c r="O12" s="33">
        <f>IF($C12="F",0,LOOKUP($B12,Grundeinstellung!$B$6:$B$12,Grundeinstellung!G$6:G$12))</f>
        <v>0</v>
      </c>
      <c r="P12" s="33">
        <f t="shared" si="6"/>
        <v>0</v>
      </c>
      <c r="R12" s="30"/>
      <c r="S12" s="52">
        <f t="shared" ca="1" si="7"/>
        <v>0</v>
      </c>
      <c r="T12" s="53">
        <f t="shared" ca="1" si="8"/>
        <v>45832</v>
      </c>
      <c r="U12" s="17"/>
      <c r="V12" s="17"/>
      <c r="W12" s="17"/>
      <c r="X12" s="18"/>
      <c r="Y12" s="17"/>
      <c r="Z12" s="17"/>
      <c r="AA12" s="16"/>
      <c r="AB12" s="19"/>
    </row>
    <row r="13" spans="1:28" ht="18" x14ac:dyDescent="0.25">
      <c r="A13" s="35">
        <f t="shared" si="10"/>
        <v>45908</v>
      </c>
      <c r="B13" s="1">
        <f t="shared" si="9"/>
        <v>2</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0"/>
        <v>2.083333333333337E-2</v>
      </c>
      <c r="J13" s="56">
        <f t="shared" si="1"/>
        <v>3.4999999999999996</v>
      </c>
      <c r="K13" s="56">
        <f t="shared" si="2"/>
        <v>8.5</v>
      </c>
      <c r="L13" s="5">
        <f t="shared" si="3"/>
        <v>0</v>
      </c>
      <c r="M13" s="32">
        <f t="shared" si="4"/>
        <v>0.33333333333333331</v>
      </c>
      <c r="N13" s="33">
        <f t="shared" si="5"/>
        <v>8</v>
      </c>
      <c r="O13" s="33">
        <f>IF($C13="F",0,LOOKUP($B13,Grundeinstellung!$B$6:$B$12,Grundeinstellung!G$6:G$12))</f>
        <v>8</v>
      </c>
      <c r="P13" s="33">
        <f t="shared" si="6"/>
        <v>0</v>
      </c>
      <c r="R13" s="34"/>
      <c r="S13" s="52">
        <f t="shared" ca="1" si="7"/>
        <v>0</v>
      </c>
      <c r="T13" s="53">
        <f t="shared" ca="1" si="8"/>
        <v>45832</v>
      </c>
      <c r="U13" s="17"/>
      <c r="V13" s="17"/>
      <c r="W13" s="17"/>
      <c r="X13" s="18"/>
      <c r="Y13" s="17"/>
      <c r="Z13" s="17"/>
      <c r="AA13" s="16"/>
      <c r="AB13" s="19"/>
    </row>
    <row r="14" spans="1:28" ht="18" x14ac:dyDescent="0.25">
      <c r="A14" s="35">
        <f t="shared" si="10"/>
        <v>45909</v>
      </c>
      <c r="B14" s="1">
        <f t="shared" si="9"/>
        <v>3</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0"/>
        <v>2.083333333333337E-2</v>
      </c>
      <c r="J14" s="56">
        <f t="shared" si="1"/>
        <v>3.4999999999999996</v>
      </c>
      <c r="K14" s="56">
        <f t="shared" si="2"/>
        <v>8.5</v>
      </c>
      <c r="L14" s="5">
        <f t="shared" si="3"/>
        <v>0</v>
      </c>
      <c r="M14" s="32">
        <f t="shared" si="4"/>
        <v>0.33333333333333331</v>
      </c>
      <c r="N14" s="33">
        <f t="shared" si="5"/>
        <v>8</v>
      </c>
      <c r="O14" s="33">
        <f>IF($C14="F",0,LOOKUP($B14,Grundeinstellung!$B$6:$B$12,Grundeinstellung!G$6:G$12))</f>
        <v>8</v>
      </c>
      <c r="P14" s="33">
        <f t="shared" si="6"/>
        <v>0</v>
      </c>
      <c r="R14" s="34"/>
      <c r="S14" s="52">
        <f t="shared" ca="1" si="7"/>
        <v>0</v>
      </c>
      <c r="T14" s="53">
        <f t="shared" ca="1" si="8"/>
        <v>45832</v>
      </c>
      <c r="U14" s="17"/>
      <c r="V14" s="17"/>
      <c r="W14" s="17"/>
      <c r="X14" s="18"/>
      <c r="Y14" s="17"/>
      <c r="Z14" s="17"/>
      <c r="AA14" s="16"/>
      <c r="AB14" s="19"/>
    </row>
    <row r="15" spans="1:28" ht="18" x14ac:dyDescent="0.25">
      <c r="A15" s="35">
        <f t="shared" si="10"/>
        <v>45910</v>
      </c>
      <c r="B15" s="1">
        <f t="shared" si="9"/>
        <v>4</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0"/>
        <v>2.083333333333337E-2</v>
      </c>
      <c r="J15" s="56">
        <f t="shared" si="1"/>
        <v>3.4999999999999996</v>
      </c>
      <c r="K15" s="56">
        <f t="shared" si="2"/>
        <v>8.5</v>
      </c>
      <c r="L15" s="5">
        <f t="shared" si="3"/>
        <v>0</v>
      </c>
      <c r="M15" s="32">
        <f t="shared" si="4"/>
        <v>0.33333333333333331</v>
      </c>
      <c r="N15" s="33">
        <f t="shared" si="5"/>
        <v>8</v>
      </c>
      <c r="O15" s="33">
        <f>IF($C15="F",0,LOOKUP($B15,Grundeinstellung!$B$6:$B$12,Grundeinstellung!G$6:G$12))</f>
        <v>8</v>
      </c>
      <c r="P15" s="33">
        <f t="shared" si="6"/>
        <v>0</v>
      </c>
      <c r="R15" s="34"/>
      <c r="S15" s="52">
        <f t="shared" ca="1" si="7"/>
        <v>0</v>
      </c>
      <c r="T15" s="53">
        <f t="shared" ca="1" si="8"/>
        <v>45832</v>
      </c>
      <c r="U15" s="17"/>
      <c r="V15" s="17"/>
      <c r="W15" s="17"/>
      <c r="X15" s="18"/>
      <c r="Y15" s="17"/>
      <c r="Z15" s="17"/>
      <c r="AA15" s="16"/>
      <c r="AB15" s="19"/>
    </row>
    <row r="16" spans="1:28" ht="18" x14ac:dyDescent="0.25">
      <c r="A16" s="35">
        <f t="shared" si="10"/>
        <v>45911</v>
      </c>
      <c r="B16" s="1">
        <f t="shared" si="9"/>
        <v>5</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0"/>
        <v>2.083333333333337E-2</v>
      </c>
      <c r="J16" s="56">
        <f t="shared" si="1"/>
        <v>3.4999999999999996</v>
      </c>
      <c r="K16" s="56">
        <f t="shared" si="2"/>
        <v>8.5</v>
      </c>
      <c r="L16" s="5">
        <f t="shared" si="3"/>
        <v>0</v>
      </c>
      <c r="M16" s="32">
        <f t="shared" si="4"/>
        <v>0.33333333333333331</v>
      </c>
      <c r="N16" s="33">
        <f t="shared" si="5"/>
        <v>8</v>
      </c>
      <c r="O16" s="33">
        <f>IF($C16="F",0,LOOKUP($B16,Grundeinstellung!$B$6:$B$12,Grundeinstellung!G$6:G$12))</f>
        <v>8</v>
      </c>
      <c r="P16" s="33">
        <f t="shared" si="6"/>
        <v>0</v>
      </c>
      <c r="R16" s="34"/>
      <c r="S16" s="52">
        <f t="shared" ca="1" si="7"/>
        <v>0</v>
      </c>
      <c r="T16" s="53">
        <f t="shared" ca="1" si="8"/>
        <v>45832</v>
      </c>
      <c r="U16" s="17"/>
      <c r="V16" s="17"/>
      <c r="W16" s="17"/>
      <c r="X16" s="18"/>
      <c r="Y16" s="17"/>
      <c r="Z16" s="17"/>
      <c r="AA16" s="16"/>
      <c r="AB16" s="19"/>
    </row>
    <row r="17" spans="1:28" ht="18" x14ac:dyDescent="0.25">
      <c r="A17" s="35">
        <f t="shared" si="10"/>
        <v>45912</v>
      </c>
      <c r="B17" s="1">
        <f t="shared" si="9"/>
        <v>6</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0"/>
        <v>2.083333333333337E-2</v>
      </c>
      <c r="J17" s="56">
        <f t="shared" si="1"/>
        <v>3.4999999999999996</v>
      </c>
      <c r="K17" s="56">
        <f t="shared" si="2"/>
        <v>8.5</v>
      </c>
      <c r="L17" s="5">
        <f t="shared" si="3"/>
        <v>0</v>
      </c>
      <c r="M17" s="32">
        <f t="shared" si="4"/>
        <v>0.33333333333333331</v>
      </c>
      <c r="N17" s="33">
        <f t="shared" si="5"/>
        <v>8</v>
      </c>
      <c r="O17" s="33">
        <f>IF($C17="F",0,LOOKUP($B17,Grundeinstellung!$B$6:$B$12,Grundeinstellung!G$6:G$12))</f>
        <v>8</v>
      </c>
      <c r="P17" s="33">
        <f t="shared" si="6"/>
        <v>0</v>
      </c>
      <c r="R17" s="34"/>
      <c r="S17" s="52">
        <f t="shared" ca="1" si="7"/>
        <v>0</v>
      </c>
      <c r="T17" s="53">
        <f t="shared" ca="1" si="8"/>
        <v>45832</v>
      </c>
      <c r="U17" s="17"/>
      <c r="V17" s="17"/>
      <c r="W17" s="17"/>
      <c r="X17" s="18"/>
      <c r="Y17" s="17"/>
      <c r="Z17" s="17"/>
      <c r="AA17" s="16"/>
      <c r="AB17" s="19"/>
    </row>
    <row r="18" spans="1:28" ht="18" x14ac:dyDescent="0.25">
      <c r="A18" s="35">
        <f t="shared" si="10"/>
        <v>45913</v>
      </c>
      <c r="B18" s="1">
        <f t="shared" si="9"/>
        <v>7</v>
      </c>
      <c r="C18" s="29"/>
      <c r="D18" s="30">
        <f>IF(OR($C18="F",$C18="K",$C18="U",$C18="ZA"),0,LOOKUP($B18,Grundeinstellung!$B$6:$B$12,Grundeinstellung!G$6:G$12))</f>
        <v>0</v>
      </c>
      <c r="E18" s="64">
        <f>IF(OR($C18="F",$C18="K",$C18="U",$C18="ZA"),0,LOOKUP($B18,Grundeinstellung!$B$6:$B$12,Grundeinstellung!C$6:C$12))</f>
        <v>0</v>
      </c>
      <c r="F18" s="65">
        <f>IF(OR($C18="F",$C18="K",$C18="U",$C18="ZA"),0,LOOKUP($B18,Grundeinstellung!$B$6:$B$12,Grundeinstellung!D$6:D$12))</f>
        <v>0</v>
      </c>
      <c r="G18" s="64">
        <f>IF(OR($C18="F",$C18="K",$C18="U",$C18="ZA"),0,LOOKUP($B18,Grundeinstellung!$B$6:$B$12,Grundeinstellung!E$6:E$12))</f>
        <v>0</v>
      </c>
      <c r="H18" s="31">
        <f>IF(OR($C18="F",$C18="K",$C18="U",$C18="ZA"),0,LOOKUP($B18,Grundeinstellung!$B$6:$B$12,Grundeinstellung!F$6:F$12))</f>
        <v>0</v>
      </c>
      <c r="I18" s="65">
        <f t="shared" si="0"/>
        <v>0</v>
      </c>
      <c r="J18" s="56">
        <f t="shared" si="1"/>
        <v>0</v>
      </c>
      <c r="K18" s="56">
        <f t="shared" si="2"/>
        <v>0</v>
      </c>
      <c r="L18" s="5">
        <f t="shared" si="3"/>
        <v>0</v>
      </c>
      <c r="M18" s="32">
        <f t="shared" si="4"/>
        <v>0</v>
      </c>
      <c r="N18" s="33">
        <f t="shared" si="5"/>
        <v>0</v>
      </c>
      <c r="O18" s="33">
        <f>IF($C18="F",0,LOOKUP($B18,Grundeinstellung!$B$6:$B$12,Grundeinstellung!G$6:G$12))</f>
        <v>0</v>
      </c>
      <c r="P18" s="33">
        <f t="shared" si="6"/>
        <v>0</v>
      </c>
      <c r="R18" s="34"/>
      <c r="S18" s="52">
        <f t="shared" ca="1" si="7"/>
        <v>0</v>
      </c>
      <c r="T18" s="53">
        <f t="shared" ca="1" si="8"/>
        <v>45832</v>
      </c>
      <c r="U18" s="17"/>
      <c r="V18" s="17"/>
      <c r="W18" s="17"/>
      <c r="X18" s="18"/>
      <c r="Y18" s="17"/>
      <c r="Z18" s="17"/>
      <c r="AA18" s="16"/>
      <c r="AB18" s="19"/>
    </row>
    <row r="19" spans="1:28" ht="18" x14ac:dyDescent="0.25">
      <c r="A19" s="35">
        <f t="shared" si="10"/>
        <v>45914</v>
      </c>
      <c r="B19" s="1">
        <f t="shared" si="9"/>
        <v>1</v>
      </c>
      <c r="C19" s="30"/>
      <c r="D19" s="30">
        <f>IF(OR($C19="F",$C19="K",$C19="U",$C19="ZA"),0,LOOKUP($B19,Grundeinstellung!$B$6:$B$12,Grundeinstellung!G$6:G$12))</f>
        <v>0</v>
      </c>
      <c r="E19" s="64">
        <f>IF(OR($C19="F",$C19="K",$C19="U",$C19="ZA"),0,LOOKUP($B19,Grundeinstellung!$B$6:$B$12,Grundeinstellung!C$6:C$12))</f>
        <v>0</v>
      </c>
      <c r="F19" s="65">
        <f>IF(OR($C19="F",$C19="K",$C19="U",$C19="ZA"),0,LOOKUP($B19,Grundeinstellung!$B$6:$B$12,Grundeinstellung!D$6:D$12))</f>
        <v>0</v>
      </c>
      <c r="G19" s="64">
        <f>IF(OR($C19="F",$C19="K",$C19="U",$C19="ZA"),0,LOOKUP($B19,Grundeinstellung!$B$6:$B$12,Grundeinstellung!E$6:E$12))</f>
        <v>0</v>
      </c>
      <c r="H19" s="31">
        <f>IF(OR($C19="F",$C19="K",$C19="U",$C19="ZA"),0,LOOKUP($B19,Grundeinstellung!$B$6:$B$12,Grundeinstellung!F$6:F$12))</f>
        <v>0</v>
      </c>
      <c r="I19" s="65">
        <f t="shared" si="0"/>
        <v>0</v>
      </c>
      <c r="J19" s="56">
        <f t="shared" si="1"/>
        <v>0</v>
      </c>
      <c r="K19" s="56">
        <f t="shared" si="2"/>
        <v>0</v>
      </c>
      <c r="L19" s="5">
        <f t="shared" si="3"/>
        <v>0</v>
      </c>
      <c r="M19" s="32">
        <f t="shared" si="4"/>
        <v>0</v>
      </c>
      <c r="N19" s="33">
        <f t="shared" si="5"/>
        <v>0</v>
      </c>
      <c r="O19" s="33">
        <f>IF($C19="F",0,LOOKUP($B19,Grundeinstellung!$B$6:$B$12,Grundeinstellung!G$6:G$12))</f>
        <v>0</v>
      </c>
      <c r="P19" s="33">
        <f t="shared" si="6"/>
        <v>0</v>
      </c>
      <c r="R19" s="30"/>
      <c r="S19" s="52">
        <f t="shared" ca="1" si="7"/>
        <v>0</v>
      </c>
      <c r="T19" s="53">
        <f t="shared" ca="1" si="8"/>
        <v>45832</v>
      </c>
      <c r="U19" s="17"/>
      <c r="V19" s="17"/>
      <c r="W19" s="17"/>
      <c r="X19" s="18"/>
      <c r="Y19" s="17"/>
      <c r="Z19" s="17"/>
      <c r="AA19" s="16"/>
      <c r="AB19" s="19"/>
    </row>
    <row r="20" spans="1:28" ht="18" x14ac:dyDescent="0.25">
      <c r="A20" s="35">
        <f t="shared" si="10"/>
        <v>45915</v>
      </c>
      <c r="B20" s="1">
        <f t="shared" si="9"/>
        <v>2</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0"/>
        <v>2.083333333333337E-2</v>
      </c>
      <c r="J20" s="56">
        <f t="shared" si="1"/>
        <v>3.4999999999999996</v>
      </c>
      <c r="K20" s="56">
        <f t="shared" si="2"/>
        <v>8.5</v>
      </c>
      <c r="L20" s="5">
        <f t="shared" si="3"/>
        <v>0</v>
      </c>
      <c r="M20" s="32">
        <f t="shared" si="4"/>
        <v>0.33333333333333331</v>
      </c>
      <c r="N20" s="33">
        <f t="shared" si="5"/>
        <v>8</v>
      </c>
      <c r="O20" s="33">
        <f>IF($C20="F",0,LOOKUP($B20,Grundeinstellung!$B$6:$B$12,Grundeinstellung!G$6:G$12))</f>
        <v>8</v>
      </c>
      <c r="P20" s="33">
        <f t="shared" si="6"/>
        <v>0</v>
      </c>
      <c r="R20" s="34"/>
      <c r="S20" s="52">
        <f t="shared" ca="1" si="7"/>
        <v>0</v>
      </c>
      <c r="T20" s="53">
        <f t="shared" ca="1" si="8"/>
        <v>45832</v>
      </c>
      <c r="U20" s="17"/>
      <c r="V20" s="17"/>
      <c r="W20" s="17"/>
      <c r="X20" s="18"/>
      <c r="Y20" s="17"/>
      <c r="Z20" s="17"/>
      <c r="AA20" s="16"/>
      <c r="AB20" s="19"/>
    </row>
    <row r="21" spans="1:28" ht="18" x14ac:dyDescent="0.25">
      <c r="A21" s="35">
        <f t="shared" si="10"/>
        <v>45916</v>
      </c>
      <c r="B21" s="1">
        <f t="shared" si="9"/>
        <v>3</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0"/>
        <v>2.083333333333337E-2</v>
      </c>
      <c r="J21" s="56">
        <f t="shared" si="1"/>
        <v>3.4999999999999996</v>
      </c>
      <c r="K21" s="56">
        <f t="shared" si="2"/>
        <v>8.5</v>
      </c>
      <c r="L21" s="5">
        <f t="shared" si="3"/>
        <v>0</v>
      </c>
      <c r="M21" s="32">
        <f t="shared" si="4"/>
        <v>0.33333333333333331</v>
      </c>
      <c r="N21" s="33">
        <f t="shared" si="5"/>
        <v>8</v>
      </c>
      <c r="O21" s="33">
        <f>IF($C21="F",0,LOOKUP($B21,Grundeinstellung!$B$6:$B$12,Grundeinstellung!G$6:G$12))</f>
        <v>8</v>
      </c>
      <c r="P21" s="33">
        <f t="shared" si="6"/>
        <v>0</v>
      </c>
      <c r="R21" s="34"/>
      <c r="S21" s="52">
        <f t="shared" ca="1" si="7"/>
        <v>0</v>
      </c>
      <c r="T21" s="53">
        <f t="shared" ca="1" si="8"/>
        <v>45832</v>
      </c>
      <c r="U21" s="17"/>
      <c r="V21" s="17"/>
      <c r="W21" s="17"/>
      <c r="X21" s="18"/>
      <c r="Y21" s="17"/>
      <c r="Z21" s="17"/>
      <c r="AA21" s="16"/>
      <c r="AB21" s="19"/>
    </row>
    <row r="22" spans="1:28" ht="18" x14ac:dyDescent="0.25">
      <c r="A22" s="35">
        <f t="shared" si="10"/>
        <v>45917</v>
      </c>
      <c r="B22" s="1">
        <f t="shared" si="9"/>
        <v>4</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0"/>
        <v>2.083333333333337E-2</v>
      </c>
      <c r="J22" s="56">
        <f t="shared" si="1"/>
        <v>3.4999999999999996</v>
      </c>
      <c r="K22" s="56">
        <f t="shared" si="2"/>
        <v>8.5</v>
      </c>
      <c r="L22" s="5">
        <f t="shared" si="3"/>
        <v>0</v>
      </c>
      <c r="M22" s="32">
        <f t="shared" si="4"/>
        <v>0.33333333333333331</v>
      </c>
      <c r="N22" s="33">
        <f t="shared" si="5"/>
        <v>8</v>
      </c>
      <c r="O22" s="33">
        <f>IF($C22="F",0,LOOKUP($B22,Grundeinstellung!$B$6:$B$12,Grundeinstellung!G$6:G$12))</f>
        <v>8</v>
      </c>
      <c r="P22" s="33">
        <f t="shared" si="6"/>
        <v>0</v>
      </c>
      <c r="R22" s="34"/>
      <c r="S22" s="52">
        <f t="shared" ca="1" si="7"/>
        <v>0</v>
      </c>
      <c r="T22" s="53">
        <f t="shared" ca="1" si="8"/>
        <v>45832</v>
      </c>
      <c r="U22" s="17"/>
      <c r="V22" s="17"/>
      <c r="W22" s="17"/>
      <c r="X22" s="18"/>
      <c r="Y22" s="17"/>
      <c r="Z22" s="17"/>
      <c r="AA22" s="16"/>
      <c r="AB22" s="19"/>
    </row>
    <row r="23" spans="1:28" ht="18" x14ac:dyDescent="0.25">
      <c r="A23" s="35">
        <f t="shared" si="10"/>
        <v>45918</v>
      </c>
      <c r="B23" s="1">
        <f t="shared" si="9"/>
        <v>5</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0"/>
        <v>2.083333333333337E-2</v>
      </c>
      <c r="J23" s="56">
        <f t="shared" si="1"/>
        <v>3.4999999999999996</v>
      </c>
      <c r="K23" s="56">
        <f t="shared" si="2"/>
        <v>8.5</v>
      </c>
      <c r="L23" s="5">
        <f t="shared" si="3"/>
        <v>0</v>
      </c>
      <c r="M23" s="32">
        <f t="shared" si="4"/>
        <v>0.33333333333333331</v>
      </c>
      <c r="N23" s="33">
        <f t="shared" si="5"/>
        <v>8</v>
      </c>
      <c r="O23" s="33">
        <f>IF($C23="F",0,LOOKUP($B23,Grundeinstellung!$B$6:$B$12,Grundeinstellung!G$6:G$12))</f>
        <v>8</v>
      </c>
      <c r="P23" s="33">
        <f t="shared" si="6"/>
        <v>0</v>
      </c>
      <c r="R23" s="34"/>
      <c r="S23" s="52">
        <f t="shared" ca="1" si="7"/>
        <v>0</v>
      </c>
      <c r="T23" s="53">
        <f t="shared" ca="1" si="8"/>
        <v>45832</v>
      </c>
      <c r="U23" s="17"/>
      <c r="V23" s="17"/>
      <c r="W23" s="17"/>
      <c r="X23" s="18"/>
      <c r="Y23" s="17"/>
      <c r="Z23" s="17"/>
      <c r="AA23" s="16"/>
      <c r="AB23" s="19"/>
    </row>
    <row r="24" spans="1:28" ht="18" x14ac:dyDescent="0.25">
      <c r="A24" s="35">
        <f t="shared" si="10"/>
        <v>45919</v>
      </c>
      <c r="B24" s="1">
        <f t="shared" si="9"/>
        <v>6</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0"/>
        <v>2.083333333333337E-2</v>
      </c>
      <c r="J24" s="56">
        <f t="shared" si="1"/>
        <v>3.4999999999999996</v>
      </c>
      <c r="K24" s="56">
        <f t="shared" si="2"/>
        <v>8.5</v>
      </c>
      <c r="L24" s="5">
        <f t="shared" si="3"/>
        <v>0</v>
      </c>
      <c r="M24" s="32">
        <f t="shared" si="4"/>
        <v>0.33333333333333331</v>
      </c>
      <c r="N24" s="33">
        <f t="shared" si="5"/>
        <v>8</v>
      </c>
      <c r="O24" s="33">
        <f>IF($C24="F",0,LOOKUP($B24,Grundeinstellung!$B$6:$B$12,Grundeinstellung!G$6:G$12))</f>
        <v>8</v>
      </c>
      <c r="P24" s="33">
        <f t="shared" si="6"/>
        <v>0</v>
      </c>
      <c r="R24" s="34"/>
      <c r="S24" s="52">
        <f t="shared" ca="1" si="7"/>
        <v>0</v>
      </c>
      <c r="T24" s="53">
        <f t="shared" ca="1" si="8"/>
        <v>45832</v>
      </c>
      <c r="U24" s="17"/>
      <c r="V24" s="17"/>
      <c r="W24" s="17"/>
      <c r="X24" s="18"/>
      <c r="Y24" s="17"/>
      <c r="Z24" s="17"/>
      <c r="AA24" s="16"/>
      <c r="AB24" s="19"/>
    </row>
    <row r="25" spans="1:28" ht="18" x14ac:dyDescent="0.25">
      <c r="A25" s="35">
        <f t="shared" si="10"/>
        <v>45920</v>
      </c>
      <c r="B25" s="1">
        <f t="shared" si="9"/>
        <v>7</v>
      </c>
      <c r="C25" s="29"/>
      <c r="D25" s="30">
        <f>IF(OR($C25="F",$C25="K",$C25="U",$C25="ZA"),0,LOOKUP($B25,Grundeinstellung!$B$6:$B$12,Grundeinstellung!G$6:G$12))</f>
        <v>0</v>
      </c>
      <c r="E25" s="64">
        <f>IF(OR($C25="F",$C25="K",$C25="U",$C25="ZA"),0,LOOKUP($B25,Grundeinstellung!$B$6:$B$12,Grundeinstellung!C$6:C$12))</f>
        <v>0</v>
      </c>
      <c r="F25" s="65">
        <f>IF(OR($C25="F",$C25="K",$C25="U",$C25="ZA"),0,LOOKUP($B25,Grundeinstellung!$B$6:$B$12,Grundeinstellung!D$6:D$12))</f>
        <v>0</v>
      </c>
      <c r="G25" s="64">
        <f>IF(OR($C25="F",$C25="K",$C25="U",$C25="ZA"),0,LOOKUP($B25,Grundeinstellung!$B$6:$B$12,Grundeinstellung!E$6:E$12))</f>
        <v>0</v>
      </c>
      <c r="H25" s="31">
        <f>IF(OR($C25="F",$C25="K",$C25="U",$C25="ZA"),0,LOOKUP($B25,Grundeinstellung!$B$6:$B$12,Grundeinstellung!F$6:F$12))</f>
        <v>0</v>
      </c>
      <c r="I25" s="65">
        <f t="shared" si="0"/>
        <v>0</v>
      </c>
      <c r="J25" s="56">
        <f t="shared" si="1"/>
        <v>0</v>
      </c>
      <c r="K25" s="56">
        <f t="shared" si="2"/>
        <v>0</v>
      </c>
      <c r="L25" s="5">
        <f t="shared" si="3"/>
        <v>0</v>
      </c>
      <c r="M25" s="32">
        <f t="shared" si="4"/>
        <v>0</v>
      </c>
      <c r="N25" s="33">
        <f t="shared" si="5"/>
        <v>0</v>
      </c>
      <c r="O25" s="33">
        <f>IF($C25="F",0,LOOKUP($B25,Grundeinstellung!$B$6:$B$12,Grundeinstellung!G$6:G$12))</f>
        <v>0</v>
      </c>
      <c r="P25" s="33">
        <f t="shared" si="6"/>
        <v>0</v>
      </c>
      <c r="R25" s="34"/>
      <c r="S25" s="52">
        <f t="shared" ca="1" si="7"/>
        <v>0</v>
      </c>
      <c r="T25" s="53">
        <f t="shared" ca="1" si="8"/>
        <v>45832</v>
      </c>
      <c r="U25" s="17"/>
      <c r="V25" s="17"/>
      <c r="W25" s="17"/>
      <c r="X25" s="18"/>
      <c r="Y25" s="17"/>
      <c r="Z25" s="17"/>
      <c r="AA25" s="16"/>
      <c r="AB25" s="19"/>
    </row>
    <row r="26" spans="1:28" ht="18" x14ac:dyDescent="0.25">
      <c r="A26" s="35">
        <f t="shared" si="10"/>
        <v>45921</v>
      </c>
      <c r="B26" s="1">
        <f t="shared" si="9"/>
        <v>1</v>
      </c>
      <c r="C26" s="30"/>
      <c r="D26" s="30">
        <f>IF(OR($C26="F",$C26="K",$C26="U",$C26="ZA"),0,LOOKUP($B26,Grundeinstellung!$B$6:$B$12,Grundeinstellung!G$6:G$12))</f>
        <v>0</v>
      </c>
      <c r="E26" s="64">
        <f>IF(OR($C26="F",$C26="K",$C26="U",$C26="ZA"),0,LOOKUP($B26,Grundeinstellung!$B$6:$B$12,Grundeinstellung!C$6:C$12))</f>
        <v>0</v>
      </c>
      <c r="F26" s="65">
        <f>IF(OR($C26="F",$C26="K",$C26="U",$C26="ZA"),0,LOOKUP($B26,Grundeinstellung!$B$6:$B$12,Grundeinstellung!D$6:D$12))</f>
        <v>0</v>
      </c>
      <c r="G26" s="64">
        <f>IF(OR($C26="F",$C26="K",$C26="U",$C26="ZA"),0,LOOKUP($B26,Grundeinstellung!$B$6:$B$12,Grundeinstellung!E$6:E$12))</f>
        <v>0</v>
      </c>
      <c r="H26" s="31">
        <f>IF(OR($C26="F",$C26="K",$C26="U",$C26="ZA"),0,LOOKUP($B26,Grundeinstellung!$B$6:$B$12,Grundeinstellung!F$6:F$12))</f>
        <v>0</v>
      </c>
      <c r="I26" s="65">
        <f t="shared" si="0"/>
        <v>0</v>
      </c>
      <c r="J26" s="56">
        <f t="shared" si="1"/>
        <v>0</v>
      </c>
      <c r="K26" s="56">
        <f t="shared" si="2"/>
        <v>0</v>
      </c>
      <c r="L26" s="5">
        <f t="shared" si="3"/>
        <v>0</v>
      </c>
      <c r="M26" s="32">
        <f t="shared" si="4"/>
        <v>0</v>
      </c>
      <c r="N26" s="33">
        <f t="shared" si="5"/>
        <v>0</v>
      </c>
      <c r="O26" s="33">
        <f>IF($C26="F",0,LOOKUP($B26,Grundeinstellung!$B$6:$B$12,Grundeinstellung!G$6:G$12))</f>
        <v>0</v>
      </c>
      <c r="P26" s="33">
        <f t="shared" si="6"/>
        <v>0</v>
      </c>
      <c r="R26" s="30"/>
      <c r="S26" s="52">
        <f t="shared" ca="1" si="7"/>
        <v>0</v>
      </c>
      <c r="T26" s="53">
        <f t="shared" ca="1" si="8"/>
        <v>45832</v>
      </c>
      <c r="U26" s="17"/>
      <c r="V26" s="17"/>
      <c r="W26" s="17"/>
      <c r="X26" s="18"/>
      <c r="Y26" s="17"/>
      <c r="Z26" s="17"/>
      <c r="AA26" s="16"/>
      <c r="AB26" s="19"/>
    </row>
    <row r="27" spans="1:28" ht="18" x14ac:dyDescent="0.25">
      <c r="A27" s="35">
        <f t="shared" si="10"/>
        <v>45922</v>
      </c>
      <c r="B27" s="1">
        <f t="shared" si="9"/>
        <v>2</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0"/>
        <v>2.083333333333337E-2</v>
      </c>
      <c r="J27" s="56">
        <f t="shared" si="1"/>
        <v>3.4999999999999996</v>
      </c>
      <c r="K27" s="56">
        <f t="shared" si="2"/>
        <v>8.5</v>
      </c>
      <c r="L27" s="5">
        <f t="shared" si="3"/>
        <v>0</v>
      </c>
      <c r="M27" s="32">
        <f t="shared" si="4"/>
        <v>0.33333333333333331</v>
      </c>
      <c r="N27" s="33">
        <f t="shared" si="5"/>
        <v>8</v>
      </c>
      <c r="O27" s="33">
        <f>IF($C27="F",0,LOOKUP($B27,Grundeinstellung!$B$6:$B$12,Grundeinstellung!G$6:G$12))</f>
        <v>8</v>
      </c>
      <c r="P27" s="33">
        <f t="shared" si="6"/>
        <v>0</v>
      </c>
      <c r="R27" s="34"/>
      <c r="S27" s="52">
        <f t="shared" ca="1" si="7"/>
        <v>0</v>
      </c>
      <c r="T27" s="53">
        <f t="shared" ca="1" si="8"/>
        <v>45832</v>
      </c>
      <c r="U27" s="17"/>
      <c r="V27" s="17"/>
      <c r="W27" s="17"/>
      <c r="X27" s="18"/>
      <c r="Y27" s="17"/>
      <c r="Z27" s="17"/>
      <c r="AA27" s="16"/>
      <c r="AB27" s="19"/>
    </row>
    <row r="28" spans="1:28" ht="18" x14ac:dyDescent="0.25">
      <c r="A28" s="35">
        <f t="shared" si="10"/>
        <v>45923</v>
      </c>
      <c r="B28" s="1">
        <f t="shared" si="9"/>
        <v>3</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0"/>
        <v>2.083333333333337E-2</v>
      </c>
      <c r="J28" s="56">
        <f t="shared" si="1"/>
        <v>3.4999999999999996</v>
      </c>
      <c r="K28" s="56">
        <f t="shared" si="2"/>
        <v>8.5</v>
      </c>
      <c r="L28" s="5">
        <f t="shared" si="3"/>
        <v>0</v>
      </c>
      <c r="M28" s="32">
        <f t="shared" si="4"/>
        <v>0.33333333333333331</v>
      </c>
      <c r="N28" s="33">
        <f t="shared" si="5"/>
        <v>8</v>
      </c>
      <c r="O28" s="33">
        <f>IF($C28="F",0,LOOKUP($B28,Grundeinstellung!$B$6:$B$12,Grundeinstellung!G$6:G$12))</f>
        <v>8</v>
      </c>
      <c r="P28" s="33">
        <f t="shared" si="6"/>
        <v>0</v>
      </c>
      <c r="R28" s="34"/>
      <c r="S28" s="52">
        <f t="shared" ca="1" si="7"/>
        <v>0</v>
      </c>
      <c r="T28" s="53">
        <f t="shared" ca="1" si="8"/>
        <v>45832</v>
      </c>
      <c r="U28" s="17"/>
      <c r="V28" s="17"/>
      <c r="W28" s="17"/>
      <c r="X28" s="18"/>
      <c r="Y28" s="17"/>
      <c r="Z28" s="17"/>
      <c r="AA28" s="16"/>
      <c r="AB28" s="19"/>
    </row>
    <row r="29" spans="1:28" ht="18" x14ac:dyDescent="0.25">
      <c r="A29" s="35">
        <f t="shared" si="10"/>
        <v>45924</v>
      </c>
      <c r="B29" s="1">
        <f t="shared" si="9"/>
        <v>4</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0"/>
        <v>2.083333333333337E-2</v>
      </c>
      <c r="J29" s="56">
        <f t="shared" si="1"/>
        <v>3.4999999999999996</v>
      </c>
      <c r="K29" s="56">
        <f t="shared" si="2"/>
        <v>8.5</v>
      </c>
      <c r="L29" s="5">
        <f t="shared" si="3"/>
        <v>0</v>
      </c>
      <c r="M29" s="32">
        <f t="shared" si="4"/>
        <v>0.33333333333333331</v>
      </c>
      <c r="N29" s="33">
        <f t="shared" si="5"/>
        <v>8</v>
      </c>
      <c r="O29" s="33">
        <f>IF($C29="F",0,LOOKUP($B29,Grundeinstellung!$B$6:$B$12,Grundeinstellung!G$6:G$12))</f>
        <v>8</v>
      </c>
      <c r="P29" s="33">
        <f t="shared" si="6"/>
        <v>0</v>
      </c>
      <c r="R29" s="34"/>
      <c r="S29" s="52">
        <f t="shared" ca="1" si="7"/>
        <v>0</v>
      </c>
      <c r="T29" s="53">
        <f t="shared" ca="1" si="8"/>
        <v>45832</v>
      </c>
      <c r="U29" s="17"/>
      <c r="V29" s="17"/>
      <c r="W29" s="17"/>
      <c r="X29" s="18"/>
      <c r="Y29" s="17"/>
      <c r="Z29" s="17"/>
      <c r="AA29" s="16"/>
      <c r="AB29" s="19"/>
    </row>
    <row r="30" spans="1:28" ht="18" x14ac:dyDescent="0.25">
      <c r="A30" s="35">
        <f t="shared" si="10"/>
        <v>45925</v>
      </c>
      <c r="B30" s="1">
        <f t="shared" si="9"/>
        <v>5</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0"/>
        <v>2.083333333333337E-2</v>
      </c>
      <c r="J30" s="56">
        <f t="shared" si="1"/>
        <v>3.4999999999999996</v>
      </c>
      <c r="K30" s="56">
        <f t="shared" si="2"/>
        <v>8.5</v>
      </c>
      <c r="L30" s="5">
        <f t="shared" si="3"/>
        <v>0</v>
      </c>
      <c r="M30" s="32">
        <f t="shared" si="4"/>
        <v>0.33333333333333331</v>
      </c>
      <c r="N30" s="33">
        <f t="shared" si="5"/>
        <v>8</v>
      </c>
      <c r="O30" s="33">
        <f>IF($C30="F",0,LOOKUP($B30,Grundeinstellung!$B$6:$B$12,Grundeinstellung!G$6:G$12))</f>
        <v>8</v>
      </c>
      <c r="P30" s="33">
        <f t="shared" si="6"/>
        <v>0</v>
      </c>
      <c r="R30" s="34"/>
      <c r="S30" s="52">
        <f t="shared" ca="1" si="7"/>
        <v>0</v>
      </c>
      <c r="T30" s="53">
        <f t="shared" ca="1" si="8"/>
        <v>45832</v>
      </c>
      <c r="U30" s="17"/>
      <c r="V30" s="17"/>
      <c r="W30" s="17"/>
      <c r="X30" s="18"/>
      <c r="Y30" s="17"/>
      <c r="Z30" s="17"/>
      <c r="AA30" s="16"/>
      <c r="AB30" s="19"/>
    </row>
    <row r="31" spans="1:28" ht="18" x14ac:dyDescent="0.25">
      <c r="A31" s="35">
        <f t="shared" si="10"/>
        <v>45926</v>
      </c>
      <c r="B31" s="1">
        <f t="shared" si="9"/>
        <v>6</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0"/>
        <v>2.083333333333337E-2</v>
      </c>
      <c r="J31" s="56">
        <f t="shared" si="1"/>
        <v>3.4999999999999996</v>
      </c>
      <c r="K31" s="56">
        <f t="shared" si="2"/>
        <v>8.5</v>
      </c>
      <c r="L31" s="5">
        <f t="shared" si="3"/>
        <v>0</v>
      </c>
      <c r="M31" s="32">
        <f t="shared" si="4"/>
        <v>0.33333333333333331</v>
      </c>
      <c r="N31" s="33">
        <f t="shared" si="5"/>
        <v>8</v>
      </c>
      <c r="O31" s="33">
        <f>IF($C31="F",0,LOOKUP($B31,Grundeinstellung!$B$6:$B$12,Grundeinstellung!G$6:G$12))</f>
        <v>8</v>
      </c>
      <c r="P31" s="33">
        <f t="shared" si="6"/>
        <v>0</v>
      </c>
      <c r="R31" s="34"/>
      <c r="S31" s="52">
        <f t="shared" ca="1" si="7"/>
        <v>0</v>
      </c>
      <c r="T31" s="53">
        <f t="shared" ca="1" si="8"/>
        <v>45832</v>
      </c>
      <c r="U31" s="17"/>
      <c r="V31" s="17"/>
      <c r="W31" s="17"/>
      <c r="X31" s="18"/>
      <c r="Y31" s="17"/>
      <c r="Z31" s="17"/>
      <c r="AA31" s="16"/>
      <c r="AB31" s="19"/>
    </row>
    <row r="32" spans="1:28" ht="18" x14ac:dyDescent="0.25">
      <c r="A32" s="35">
        <f t="shared" si="10"/>
        <v>45927</v>
      </c>
      <c r="B32" s="1">
        <f t="shared" si="9"/>
        <v>7</v>
      </c>
      <c r="C32" s="29"/>
      <c r="D32" s="30">
        <f>IF(OR($C32="F",$C32="K",$C32="U",$C32="ZA"),0,LOOKUP($B32,Grundeinstellung!$B$6:$B$12,Grundeinstellung!G$6:G$12))</f>
        <v>0</v>
      </c>
      <c r="E32" s="64">
        <f>IF(OR($C32="F",$C32="K",$C32="U",$C32="ZA"),0,LOOKUP($B32,Grundeinstellung!$B$6:$B$12,Grundeinstellung!C$6:C$12))</f>
        <v>0</v>
      </c>
      <c r="F32" s="65">
        <f>IF(OR($C32="F",$C32="K",$C32="U",$C32="ZA"),0,LOOKUP($B32,Grundeinstellung!$B$6:$B$12,Grundeinstellung!D$6:D$12))</f>
        <v>0</v>
      </c>
      <c r="G32" s="64">
        <f>IF(OR($C32="F",$C32="K",$C32="U",$C32="ZA"),0,LOOKUP($B32,Grundeinstellung!$B$6:$B$12,Grundeinstellung!E$6:E$12))</f>
        <v>0</v>
      </c>
      <c r="H32" s="31">
        <f>IF(OR($C32="F",$C32="K",$C32="U",$C32="ZA"),0,LOOKUP($B32,Grundeinstellung!$B$6:$B$12,Grundeinstellung!F$6:F$12))</f>
        <v>0</v>
      </c>
      <c r="I32" s="65">
        <f t="shared" si="0"/>
        <v>0</v>
      </c>
      <c r="J32" s="56">
        <f t="shared" si="1"/>
        <v>0</v>
      </c>
      <c r="K32" s="56">
        <f t="shared" si="2"/>
        <v>0</v>
      </c>
      <c r="L32" s="5">
        <f t="shared" si="3"/>
        <v>0</v>
      </c>
      <c r="M32" s="32">
        <f t="shared" si="4"/>
        <v>0</v>
      </c>
      <c r="N32" s="33">
        <f t="shared" si="5"/>
        <v>0</v>
      </c>
      <c r="O32" s="33">
        <f>IF($C32="F",0,LOOKUP($B32,Grundeinstellung!$B$6:$B$12,Grundeinstellung!G$6:G$12))</f>
        <v>0</v>
      </c>
      <c r="P32" s="33">
        <f t="shared" si="6"/>
        <v>0</v>
      </c>
      <c r="R32" s="34"/>
      <c r="S32" s="52">
        <f t="shared" ca="1" si="7"/>
        <v>0</v>
      </c>
      <c r="T32" s="53">
        <f t="shared" ca="1" si="8"/>
        <v>45832</v>
      </c>
      <c r="U32" s="17"/>
      <c r="V32" s="17"/>
      <c r="W32" s="17"/>
      <c r="X32" s="18"/>
      <c r="Y32" s="17"/>
      <c r="Z32" s="17"/>
      <c r="AA32" s="16"/>
      <c r="AB32" s="19"/>
    </row>
    <row r="33" spans="1:29" ht="18" x14ac:dyDescent="0.25">
      <c r="A33" s="35">
        <f t="shared" si="10"/>
        <v>45928</v>
      </c>
      <c r="B33" s="1">
        <f t="shared" si="9"/>
        <v>1</v>
      </c>
      <c r="C33" s="30"/>
      <c r="D33" s="30">
        <f>IF(OR($C33="F",$C33="K",$C33="U",$C33="ZA"),0,LOOKUP($B33,Grundeinstellung!$B$6:$B$12,Grundeinstellung!G$6:G$12))</f>
        <v>0</v>
      </c>
      <c r="E33" s="64">
        <f>IF(OR($C33="F",$C33="K",$C33="U",$C33="ZA"),0,LOOKUP($B33,Grundeinstellung!$B$6:$B$12,Grundeinstellung!C$6:C$12))</f>
        <v>0</v>
      </c>
      <c r="F33" s="65">
        <f>IF(OR($C33="F",$C33="K",$C33="U",$C33="ZA"),0,LOOKUP($B33,Grundeinstellung!$B$6:$B$12,Grundeinstellung!D$6:D$12))</f>
        <v>0</v>
      </c>
      <c r="G33" s="64">
        <f>IF(OR($C33="F",$C33="K",$C33="U",$C33="ZA"),0,LOOKUP($B33,Grundeinstellung!$B$6:$B$12,Grundeinstellung!E$6:E$12))</f>
        <v>0</v>
      </c>
      <c r="H33" s="31">
        <f>IF(OR($C33="F",$C33="K",$C33="U",$C33="ZA"),0,LOOKUP($B33,Grundeinstellung!$B$6:$B$12,Grundeinstellung!F$6:F$12))</f>
        <v>0</v>
      </c>
      <c r="I33" s="65">
        <f t="shared" si="0"/>
        <v>0</v>
      </c>
      <c r="J33" s="56">
        <f t="shared" si="1"/>
        <v>0</v>
      </c>
      <c r="K33" s="56">
        <f t="shared" si="2"/>
        <v>0</v>
      </c>
      <c r="L33" s="5">
        <f t="shared" si="3"/>
        <v>0</v>
      </c>
      <c r="M33" s="32">
        <f t="shared" si="4"/>
        <v>0</v>
      </c>
      <c r="N33" s="33">
        <f t="shared" si="5"/>
        <v>0</v>
      </c>
      <c r="O33" s="33">
        <f>IF($C33="F",0,LOOKUP($B33,Grundeinstellung!$B$6:$B$12,Grundeinstellung!G$6:G$12))</f>
        <v>0</v>
      </c>
      <c r="P33" s="33">
        <f t="shared" si="6"/>
        <v>0</v>
      </c>
      <c r="R33" s="30"/>
      <c r="S33" s="52">
        <f t="shared" ca="1" si="7"/>
        <v>0</v>
      </c>
      <c r="T33" s="53">
        <f t="shared" ca="1" si="8"/>
        <v>45832</v>
      </c>
      <c r="U33" s="17"/>
      <c r="V33" s="17"/>
      <c r="W33" s="17"/>
      <c r="X33" s="18"/>
      <c r="Y33" s="17"/>
      <c r="Z33" s="17"/>
      <c r="AA33" s="16"/>
      <c r="AB33" s="19"/>
    </row>
    <row r="34" spans="1:29" ht="18" x14ac:dyDescent="0.25">
      <c r="A34" s="35">
        <f t="shared" si="10"/>
        <v>45929</v>
      </c>
      <c r="B34" s="1">
        <f t="shared" si="9"/>
        <v>2</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0"/>
        <v>2.083333333333337E-2</v>
      </c>
      <c r="J34" s="56">
        <f t="shared" si="1"/>
        <v>3.4999999999999996</v>
      </c>
      <c r="K34" s="56">
        <f t="shared" si="2"/>
        <v>8.5</v>
      </c>
      <c r="L34" s="5">
        <f t="shared" si="3"/>
        <v>0</v>
      </c>
      <c r="M34" s="32">
        <f t="shared" si="4"/>
        <v>0.33333333333333331</v>
      </c>
      <c r="N34" s="33">
        <f t="shared" si="5"/>
        <v>8</v>
      </c>
      <c r="O34" s="33">
        <f>IF($C34="F",0,LOOKUP($B34,Grundeinstellung!$B$6:$B$12,Grundeinstellung!G$6:G$12))</f>
        <v>8</v>
      </c>
      <c r="P34" s="33">
        <f t="shared" si="6"/>
        <v>0</v>
      </c>
      <c r="R34" s="71"/>
      <c r="S34" s="52">
        <f t="shared" ca="1" si="7"/>
        <v>0</v>
      </c>
      <c r="T34" s="53">
        <f t="shared" ca="1" si="8"/>
        <v>45832</v>
      </c>
      <c r="U34" s="17"/>
      <c r="V34" s="17"/>
      <c r="W34" s="17"/>
      <c r="X34" s="18"/>
      <c r="Y34" s="17"/>
      <c r="Z34" s="17"/>
      <c r="AA34" s="16"/>
      <c r="AB34" s="19"/>
    </row>
    <row r="35" spans="1:29" ht="18" x14ac:dyDescent="0.25">
      <c r="A35" s="44">
        <f t="shared" si="10"/>
        <v>45930</v>
      </c>
      <c r="B35" s="45">
        <f t="shared" si="9"/>
        <v>3</v>
      </c>
      <c r="C35" s="46"/>
      <c r="D35" s="46">
        <f>IF(OR($C35="F",$C35="K",$C35="U",$C35="ZA"),0,LOOKUP($B35,Grundeinstellung!$B$6:$B$12,Grundeinstellung!G$6:G$12))</f>
        <v>8</v>
      </c>
      <c r="E35" s="66">
        <f>IF(OR($C35="F",$C35="K",$C35="U",$C35="ZA"),0,LOOKUP($B35,Grundeinstellung!$B$6:$B$12,Grundeinstellung!C$6:C$12))</f>
        <v>0.35416666666666669</v>
      </c>
      <c r="F35" s="67">
        <f>IF(OR($C35="F",$C35="K",$C35="U",$C35="ZA"),0,LOOKUP($B35,Grundeinstellung!$B$6:$B$12,Grundeinstellung!D$6:D$12))</f>
        <v>0.70833333333333337</v>
      </c>
      <c r="G35" s="66">
        <f>IF(OR($C35="F",$C35="K",$C35="U",$C35="ZA"),0,LOOKUP($B35,Grundeinstellung!$B$6:$B$12,Grundeinstellung!E$6:E$12))</f>
        <v>0.5</v>
      </c>
      <c r="H35" s="47">
        <f>IF(OR($C35="F",$C35="K",$C35="U",$C35="ZA"),0,LOOKUP($B35,Grundeinstellung!$B$6:$B$12,Grundeinstellung!F$6:F$12))</f>
        <v>0.52083333333333337</v>
      </c>
      <c r="I35" s="67">
        <f t="shared" si="0"/>
        <v>2.083333333333337E-2</v>
      </c>
      <c r="J35" s="56">
        <f t="shared" si="1"/>
        <v>3.4999999999999996</v>
      </c>
      <c r="K35" s="68">
        <f t="shared" si="2"/>
        <v>8.5</v>
      </c>
      <c r="L35" s="69">
        <f t="shared" si="3"/>
        <v>0</v>
      </c>
      <c r="M35" s="48">
        <f t="shared" si="4"/>
        <v>0.33333333333333331</v>
      </c>
      <c r="N35" s="49">
        <f t="shared" si="5"/>
        <v>8</v>
      </c>
      <c r="O35" s="49">
        <f>IF($C35="F",0,LOOKUP($B35,Grundeinstellung!$B$6:$B$12,Grundeinstellung!G$6:G$12))</f>
        <v>8</v>
      </c>
      <c r="P35" s="49">
        <f t="shared" si="6"/>
        <v>0</v>
      </c>
      <c r="Q35" s="50"/>
      <c r="R35" s="70"/>
      <c r="S35" s="52">
        <f t="shared" ca="1" si="7"/>
        <v>0</v>
      </c>
      <c r="T35" s="53">
        <f t="shared" ca="1" si="8"/>
        <v>45832</v>
      </c>
      <c r="U35" s="17"/>
      <c r="V35" s="17"/>
      <c r="W35" s="17"/>
      <c r="X35" s="18"/>
      <c r="Y35" s="17"/>
      <c r="Z35" s="17"/>
      <c r="AA35" s="16"/>
      <c r="AB35" s="19"/>
    </row>
    <row r="36" spans="1:29" ht="18" hidden="1" x14ac:dyDescent="0.25">
      <c r="A36" s="44"/>
      <c r="B36" s="45"/>
      <c r="C36" s="46"/>
      <c r="D36" s="46"/>
      <c r="E36" s="47"/>
      <c r="F36" s="47"/>
      <c r="G36" s="31"/>
      <c r="H36" s="31"/>
      <c r="I36" s="31"/>
      <c r="J36" s="31"/>
      <c r="K36" s="56">
        <f>(F36-E36)*24</f>
        <v>0</v>
      </c>
      <c r="L36" s="5">
        <f>IF(K36&gt;6,IF(G36=0,1,0),0)</f>
        <v>0</v>
      </c>
      <c r="M36" s="32"/>
      <c r="N36" s="33"/>
      <c r="O36" s="49"/>
      <c r="P36" s="49"/>
      <c r="Q36" s="50"/>
      <c r="R36" s="51"/>
      <c r="S36" s="17"/>
      <c r="T36" s="17"/>
      <c r="U36" s="17"/>
      <c r="V36" s="17"/>
      <c r="W36" s="17"/>
      <c r="X36" s="18"/>
      <c r="Y36" s="17"/>
      <c r="Z36" s="17"/>
      <c r="AA36" s="16"/>
      <c r="AB36" s="19"/>
    </row>
    <row r="37" spans="1:29" ht="20.25" x14ac:dyDescent="0.3">
      <c r="A37" s="5"/>
      <c r="F37" s="161" t="s">
        <v>40</v>
      </c>
      <c r="G37" s="161"/>
      <c r="H37" s="13"/>
      <c r="I37" s="13"/>
      <c r="J37" s="13"/>
      <c r="K37" s="57"/>
      <c r="L37" s="57"/>
      <c r="N37" s="6">
        <f>SUM(N6:N36)</f>
        <v>176</v>
      </c>
      <c r="O37" s="6">
        <f>SUM(O6:O36)</f>
        <v>176</v>
      </c>
      <c r="P37" s="6">
        <f>SUM(P6:P36)</f>
        <v>0</v>
      </c>
      <c r="S37" s="16"/>
      <c r="T37" s="16"/>
      <c r="U37" s="16"/>
      <c r="V37" s="16"/>
      <c r="W37" s="16"/>
      <c r="X37" s="16"/>
      <c r="Y37" s="16"/>
      <c r="Z37" s="16"/>
      <c r="AA37" s="26"/>
      <c r="AB37" s="26"/>
    </row>
    <row r="38" spans="1:29" ht="20.25" x14ac:dyDescent="0.3">
      <c r="C38" s="162">
        <f>+O37</f>
        <v>176</v>
      </c>
      <c r="D38" s="162"/>
      <c r="E38" s="154" t="s">
        <v>41</v>
      </c>
      <c r="F38" s="154"/>
      <c r="G38" s="154"/>
      <c r="H38" s="55"/>
      <c r="I38" s="55"/>
      <c r="J38" s="55"/>
      <c r="K38" s="55"/>
      <c r="L38" s="55"/>
      <c r="S38" s="26"/>
      <c r="T38" s="26"/>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August!P43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COUNTIF(C7:C36,"F")</f>
        <v>0</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Grundeinstellung!J34</f>
        <v>35</v>
      </c>
      <c r="D49" s="5"/>
      <c r="O49" s="89"/>
      <c r="P49" s="15"/>
      <c r="Q49" s="20"/>
      <c r="R49" s="88"/>
      <c r="S49" s="20"/>
      <c r="T49" s="26"/>
    </row>
    <row r="50" spans="1:20" ht="15" x14ac:dyDescent="0.2">
      <c r="A50" s="13" t="s">
        <v>76</v>
      </c>
      <c r="C50" s="87">
        <f>Jänner!P45+Februar!P45+März!P45+April!P45+Mai!P45+Juni!P45+Juli!P45+August!P45+P45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80" priority="72" stopIfTrue="1">
      <formula>OR($B6=1,$B6=7)</formula>
    </cfRule>
    <cfRule type="expression" dxfId="79" priority="73" stopIfTrue="1">
      <formula>$C6="F"</formula>
    </cfRule>
  </conditionalFormatting>
  <conditionalFormatting sqref="B6:J35">
    <cfRule type="expression" dxfId="78" priority="4" stopIfTrue="1">
      <formula>OR($B6=1,$B6=7)</formula>
    </cfRule>
    <cfRule type="expression" dxfId="77" priority="5" stopIfTrue="1">
      <formula>$C6="F"</formula>
    </cfRule>
  </conditionalFormatting>
  <conditionalFormatting sqref="B36:K36">
    <cfRule type="expression" dxfId="76" priority="55" stopIfTrue="1">
      <formula>OR($B36=1,$B36=7)</formula>
    </cfRule>
    <cfRule type="expression" dxfId="75" priority="56" stopIfTrue="1">
      <formula>$C36="F"</formula>
    </cfRule>
  </conditionalFormatting>
  <conditionalFormatting sqref="G6:J36">
    <cfRule type="expression" dxfId="74" priority="3" stopIfTrue="1">
      <formula>$L6=1</formula>
    </cfRule>
  </conditionalFormatting>
  <conditionalFormatting sqref="J6:J35">
    <cfRule type="expression" dxfId="73" priority="1" stopIfTrue="1">
      <formula>OR($B6=1,$B6=7)</formula>
    </cfRule>
    <cfRule type="expression" dxfId="72" priority="2" stopIfTrue="1">
      <formula>$C6="F"</formula>
    </cfRule>
  </conditionalFormatting>
  <conditionalFormatting sqref="K6">
    <cfRule type="expression" dxfId="71" priority="39" stopIfTrue="1">
      <formula>OR($B6=1,$B6=7)</formula>
    </cfRule>
    <cfRule type="expression" dxfId="70" priority="40" stopIfTrue="1">
      <formula>$C6="F"</formula>
    </cfRule>
  </conditionalFormatting>
  <conditionalFormatting sqref="K6:K35">
    <cfRule type="expression" dxfId="69" priority="22" stopIfTrue="1">
      <formula>OR($B6=1,$B6=7)</formula>
    </cfRule>
    <cfRule type="expression" dxfId="68" priority="23" stopIfTrue="1">
      <formula>$C6="F"</formula>
    </cfRule>
  </conditionalFormatting>
  <conditionalFormatting sqref="K7:K35">
    <cfRule type="expression" dxfId="67" priority="20" stopIfTrue="1">
      <formula>OR($B7=1,$B7=7)</formula>
    </cfRule>
    <cfRule type="expression" dxfId="66" priority="21" stopIfTrue="1">
      <formula>$C7="F"</formula>
    </cfRule>
  </conditionalFormatting>
  <conditionalFormatting sqref="M6:R36">
    <cfRule type="expression" dxfId="65" priority="15" stopIfTrue="1">
      <formula>OR($B6=1,$B6=7)</formula>
    </cfRule>
    <cfRule type="expression" dxfId="64" priority="16" stopIfTrue="1">
      <formula>$C6="F"</formula>
    </cfRule>
  </conditionalFormatting>
  <conditionalFormatting sqref="N6:N36">
    <cfRule type="cellIs" dxfId="63" priority="13" stopIfTrue="1" operator="greaterThan">
      <formula>10</formula>
    </cfRule>
    <cfRule type="cellIs" dxfId="62" priority="14" stopIfTrue="1" operator="equal">
      <formula>10</formula>
    </cfRule>
  </conditionalFormatting>
  <conditionalFormatting sqref="S6:S35">
    <cfRule type="cellIs" dxfId="61" priority="69"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7" orientation="portrait" r:id="rId1"/>
  <headerFooter alignWithMargins="0"/>
  <customProperties>
    <customPr name="Version" r:id="rId2"/>
  </customProperties>
  <ignoredErrors>
    <ignoredError sqref="M5:P5 A5:D5 A7:C35 A6:C6 D6:I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5.5703125" style="1" customWidth="1" collapsed="1"/>
    <col min="4" max="4" width="4" style="1" customWidth="1"/>
    <col min="5" max="5" width="7" style="5" bestFit="1"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45931</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September!A35+1</f>
        <v>45931</v>
      </c>
      <c r="B6" s="1">
        <f>WEEKDAY(A6,1)</f>
        <v>4</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 t="shared" ref="I6:I36" si="0">+H6-G6</f>
        <v>2.083333333333337E-2</v>
      </c>
      <c r="J6" s="56">
        <f t="shared" ref="J6:J36" si="1">IF(K6&lt;6.1,0,IF(G6=0,(G6-E6)*-24,(G6-E6)*24))</f>
        <v>3.4999999999999996</v>
      </c>
      <c r="K6" s="56">
        <f t="shared" ref="K6:K36" si="2">(F6-E6)*24</f>
        <v>8.5</v>
      </c>
      <c r="L6" s="5">
        <f t="shared" ref="L6:L36" si="3">IF(J6&gt;6,1,0)</f>
        <v>0</v>
      </c>
      <c r="M6" s="32">
        <f t="shared" ref="M6:M36" si="4">F6-E6-I6</f>
        <v>0.33333333333333331</v>
      </c>
      <c r="N6" s="33">
        <f t="shared" ref="N6:N36" si="5">IF(OR(C6="K",C6="U"),O6,M6*24)</f>
        <v>8</v>
      </c>
      <c r="O6" s="33">
        <f>IF($C6="F",0,LOOKUP($B6,Grundeinstellung!$B$6:$B$12,Grundeinstellung!G$6:G$12))</f>
        <v>8</v>
      </c>
      <c r="P6" s="33">
        <f t="shared" ref="P6:P36" si="6">N6-O6</f>
        <v>0</v>
      </c>
      <c r="R6" s="34"/>
      <c r="S6" s="52">
        <f t="shared" ref="S6:S36" ca="1" si="7">IF(A6=T6,"heute",0)</f>
        <v>0</v>
      </c>
      <c r="T6" s="53">
        <f t="shared" ref="T6:T36" ca="1" si="8">TODAY()</f>
        <v>45832</v>
      </c>
      <c r="U6" s="17"/>
      <c r="V6" s="17"/>
      <c r="W6" s="17"/>
      <c r="X6" s="18"/>
      <c r="Y6" s="17"/>
      <c r="Z6" s="17"/>
      <c r="AA6" s="16"/>
      <c r="AB6" s="19"/>
    </row>
    <row r="7" spans="1:28" ht="18" x14ac:dyDescent="0.25">
      <c r="A7" s="35">
        <f>A6+1</f>
        <v>45932</v>
      </c>
      <c r="B7" s="1">
        <f t="shared" ref="B7:B36" si="9">WEEKDAY(A7,1)</f>
        <v>5</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si="0"/>
        <v>2.083333333333337E-2</v>
      </c>
      <c r="J7" s="56">
        <f t="shared" si="1"/>
        <v>3.4999999999999996</v>
      </c>
      <c r="K7" s="56">
        <f t="shared" si="2"/>
        <v>8.5</v>
      </c>
      <c r="L7" s="5">
        <f t="shared" si="3"/>
        <v>0</v>
      </c>
      <c r="M7" s="32">
        <f t="shared" si="4"/>
        <v>0.33333333333333331</v>
      </c>
      <c r="N7" s="33">
        <f t="shared" si="5"/>
        <v>8</v>
      </c>
      <c r="O7" s="33">
        <f>IF($C7="F",0,LOOKUP($B7,Grundeinstellung!$B$6:$B$12,Grundeinstellung!G$6:G$12))</f>
        <v>8</v>
      </c>
      <c r="P7" s="33">
        <f t="shared" si="6"/>
        <v>0</v>
      </c>
      <c r="R7" s="34"/>
      <c r="S7" s="52">
        <f t="shared" ca="1" si="7"/>
        <v>0</v>
      </c>
      <c r="T7" s="53">
        <f t="shared" ca="1" si="8"/>
        <v>45832</v>
      </c>
      <c r="U7" s="17"/>
      <c r="V7" s="17"/>
      <c r="W7" s="17"/>
      <c r="X7" s="18"/>
      <c r="Y7" s="17"/>
      <c r="Z7" s="17"/>
      <c r="AA7" s="16"/>
      <c r="AB7" s="19"/>
    </row>
    <row r="8" spans="1:28" ht="18" x14ac:dyDescent="0.25">
      <c r="A8" s="35">
        <f t="shared" ref="A8:A36" si="10">A7+1</f>
        <v>45933</v>
      </c>
      <c r="B8" s="1">
        <f t="shared" si="9"/>
        <v>6</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0"/>
        <v>2.083333333333337E-2</v>
      </c>
      <c r="J8" s="56">
        <f t="shared" si="1"/>
        <v>3.4999999999999996</v>
      </c>
      <c r="K8" s="56">
        <f t="shared" si="2"/>
        <v>8.5</v>
      </c>
      <c r="L8" s="5">
        <f t="shared" si="3"/>
        <v>0</v>
      </c>
      <c r="M8" s="32">
        <f t="shared" si="4"/>
        <v>0.33333333333333331</v>
      </c>
      <c r="N8" s="33">
        <f t="shared" si="5"/>
        <v>8</v>
      </c>
      <c r="O8" s="33">
        <f>IF($C8="F",0,LOOKUP($B8,Grundeinstellung!$B$6:$B$12,Grundeinstellung!G$6:G$12))</f>
        <v>8</v>
      </c>
      <c r="P8" s="33">
        <f t="shared" si="6"/>
        <v>0</v>
      </c>
      <c r="R8" s="34"/>
      <c r="S8" s="52">
        <f t="shared" ca="1" si="7"/>
        <v>0</v>
      </c>
      <c r="T8" s="53">
        <f t="shared" ca="1" si="8"/>
        <v>45832</v>
      </c>
      <c r="U8" s="17"/>
      <c r="V8" s="17"/>
      <c r="W8" s="17"/>
      <c r="X8" s="18"/>
      <c r="Y8" s="17"/>
      <c r="Z8" s="17"/>
      <c r="AA8" s="16"/>
      <c r="AB8" s="19"/>
    </row>
    <row r="9" spans="1:28" ht="18" x14ac:dyDescent="0.25">
      <c r="A9" s="35">
        <f t="shared" si="10"/>
        <v>45934</v>
      </c>
      <c r="B9" s="1">
        <f t="shared" si="9"/>
        <v>7</v>
      </c>
      <c r="C9" s="29"/>
      <c r="D9" s="30">
        <f>IF(OR($C9="F",$C9="K",$C9="U",$C9="ZA"),0,LOOKUP($B9,Grundeinstellung!$B$6:$B$12,Grundeinstellung!G$6:G$12))</f>
        <v>0</v>
      </c>
      <c r="E9" s="64">
        <f>IF(OR($C9="F",$C9="K",$C9="U",$C9="ZA"),0,LOOKUP($B9,Grundeinstellung!$B$6:$B$12,Grundeinstellung!C$6:C$12))</f>
        <v>0</v>
      </c>
      <c r="F9" s="65">
        <f>IF(OR($C9="F",$C9="K",$C9="U",$C9="ZA"),0,LOOKUP($B9,Grundeinstellung!$B$6:$B$12,Grundeinstellung!D$6:D$12))</f>
        <v>0</v>
      </c>
      <c r="G9" s="64">
        <f>IF(OR($C9="F",$C9="K",$C9="U",$C9="ZA"),0,LOOKUP($B9,Grundeinstellung!$B$6:$B$12,Grundeinstellung!E$6:E$12))</f>
        <v>0</v>
      </c>
      <c r="H9" s="31">
        <f>IF(OR($C9="F",$C9="K",$C9="U",$C9="ZA"),0,LOOKUP($B9,Grundeinstellung!$B$6:$B$12,Grundeinstellung!F$6:F$12))</f>
        <v>0</v>
      </c>
      <c r="I9" s="65">
        <f t="shared" si="0"/>
        <v>0</v>
      </c>
      <c r="J9" s="56">
        <f t="shared" si="1"/>
        <v>0</v>
      </c>
      <c r="K9" s="56">
        <f t="shared" si="2"/>
        <v>0</v>
      </c>
      <c r="L9" s="5">
        <f t="shared" si="3"/>
        <v>0</v>
      </c>
      <c r="M9" s="32">
        <f t="shared" si="4"/>
        <v>0</v>
      </c>
      <c r="N9" s="33">
        <f t="shared" si="5"/>
        <v>0</v>
      </c>
      <c r="O9" s="33">
        <f>IF($C9="F",0,LOOKUP($B9,Grundeinstellung!$B$6:$B$12,Grundeinstellung!G$6:G$12))</f>
        <v>0</v>
      </c>
      <c r="P9" s="33">
        <f t="shared" si="6"/>
        <v>0</v>
      </c>
      <c r="R9" s="34"/>
      <c r="S9" s="52">
        <f t="shared" ca="1" si="7"/>
        <v>0</v>
      </c>
      <c r="T9" s="53">
        <f t="shared" ca="1" si="8"/>
        <v>45832</v>
      </c>
      <c r="U9" s="17"/>
      <c r="V9" s="17"/>
      <c r="W9" s="17"/>
      <c r="X9" s="18"/>
      <c r="Y9" s="17"/>
      <c r="Z9" s="17"/>
      <c r="AA9" s="16"/>
      <c r="AB9" s="19"/>
    </row>
    <row r="10" spans="1:28" ht="18" x14ac:dyDescent="0.25">
      <c r="A10" s="35">
        <f t="shared" si="10"/>
        <v>45935</v>
      </c>
      <c r="B10" s="1">
        <f t="shared" si="9"/>
        <v>1</v>
      </c>
      <c r="C10" s="29"/>
      <c r="D10" s="30">
        <f>IF(OR($C10="F",$C10="K",$C10="U",$C10="ZA"),0,LOOKUP($B10,Grundeinstellung!$B$6:$B$12,Grundeinstellung!G$6:G$12))</f>
        <v>0</v>
      </c>
      <c r="E10" s="64">
        <f>IF(OR($C10="F",$C10="K",$C10="U",$C10="ZA"),0,LOOKUP($B10,Grundeinstellung!$B$6:$B$12,Grundeinstellung!C$6:C$12))</f>
        <v>0</v>
      </c>
      <c r="F10" s="65">
        <f>IF(OR($C10="F",$C10="K",$C10="U",$C10="ZA"),0,LOOKUP($B10,Grundeinstellung!$B$6:$B$12,Grundeinstellung!D$6:D$12))</f>
        <v>0</v>
      </c>
      <c r="G10" s="64">
        <f>IF(OR($C10="F",$C10="K",$C10="U",$C10="ZA"),0,LOOKUP($B10,Grundeinstellung!$B$6:$B$12,Grundeinstellung!E$6:E$12))</f>
        <v>0</v>
      </c>
      <c r="H10" s="31">
        <f>IF(OR($C10="F",$C10="K",$C10="U",$C10="ZA"),0,LOOKUP($B10,Grundeinstellung!$B$6:$B$12,Grundeinstellung!F$6:F$12))</f>
        <v>0</v>
      </c>
      <c r="I10" s="65">
        <f t="shared" si="0"/>
        <v>0</v>
      </c>
      <c r="J10" s="56">
        <f t="shared" si="1"/>
        <v>0</v>
      </c>
      <c r="K10" s="56">
        <f t="shared" si="2"/>
        <v>0</v>
      </c>
      <c r="L10" s="5">
        <f t="shared" si="3"/>
        <v>0</v>
      </c>
      <c r="M10" s="32">
        <f t="shared" si="4"/>
        <v>0</v>
      </c>
      <c r="N10" s="33">
        <f t="shared" si="5"/>
        <v>0</v>
      </c>
      <c r="O10" s="33">
        <f>IF($C10="F",0,LOOKUP($B10,Grundeinstellung!$B$6:$B$12,Grundeinstellung!G$6:G$12))</f>
        <v>0</v>
      </c>
      <c r="P10" s="33">
        <f t="shared" si="6"/>
        <v>0</v>
      </c>
      <c r="R10" s="34"/>
      <c r="S10" s="52">
        <f t="shared" ca="1" si="7"/>
        <v>0</v>
      </c>
      <c r="T10" s="53">
        <f t="shared" ca="1" si="8"/>
        <v>45832</v>
      </c>
      <c r="U10" s="17"/>
      <c r="V10" s="17"/>
      <c r="W10" s="17"/>
      <c r="X10" s="18"/>
      <c r="Y10" s="17"/>
      <c r="Z10" s="17"/>
      <c r="AA10" s="16"/>
      <c r="AB10" s="19"/>
    </row>
    <row r="11" spans="1:28" ht="18" x14ac:dyDescent="0.25">
      <c r="A11" s="35">
        <f t="shared" si="10"/>
        <v>45936</v>
      </c>
      <c r="B11" s="1">
        <f t="shared" si="9"/>
        <v>2</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0"/>
        <v>2.083333333333337E-2</v>
      </c>
      <c r="J11" s="56">
        <f t="shared" si="1"/>
        <v>3.4999999999999996</v>
      </c>
      <c r="K11" s="56">
        <f t="shared" si="2"/>
        <v>8.5</v>
      </c>
      <c r="L11" s="5">
        <f t="shared" si="3"/>
        <v>0</v>
      </c>
      <c r="M11" s="32">
        <f t="shared" si="4"/>
        <v>0.33333333333333331</v>
      </c>
      <c r="N11" s="33">
        <f t="shared" si="5"/>
        <v>8</v>
      </c>
      <c r="O11" s="33">
        <f>IF($C11="F",0,LOOKUP($B11,Grundeinstellung!$B$6:$B$12,Grundeinstellung!G$6:G$12))</f>
        <v>8</v>
      </c>
      <c r="P11" s="33">
        <f t="shared" si="6"/>
        <v>0</v>
      </c>
      <c r="R11" s="34"/>
      <c r="S11" s="52">
        <f t="shared" ca="1" si="7"/>
        <v>0</v>
      </c>
      <c r="T11" s="53">
        <f t="shared" ca="1" si="8"/>
        <v>45832</v>
      </c>
      <c r="U11" s="17"/>
      <c r="V11" s="17"/>
      <c r="W11" s="17"/>
      <c r="X11" s="18"/>
      <c r="Y11" s="17"/>
      <c r="Z11" s="17"/>
      <c r="AA11" s="16"/>
      <c r="AB11" s="19"/>
    </row>
    <row r="12" spans="1:28" ht="18" x14ac:dyDescent="0.25">
      <c r="A12" s="35">
        <f t="shared" si="10"/>
        <v>45937</v>
      </c>
      <c r="B12" s="1">
        <f t="shared" si="9"/>
        <v>3</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0"/>
        <v>2.083333333333337E-2</v>
      </c>
      <c r="J12" s="56">
        <f t="shared" si="1"/>
        <v>3.4999999999999996</v>
      </c>
      <c r="K12" s="56">
        <f t="shared" si="2"/>
        <v>8.5</v>
      </c>
      <c r="L12" s="5">
        <f t="shared" si="3"/>
        <v>0</v>
      </c>
      <c r="M12" s="32">
        <f t="shared" si="4"/>
        <v>0.33333333333333331</v>
      </c>
      <c r="N12" s="33">
        <f t="shared" si="5"/>
        <v>8</v>
      </c>
      <c r="O12" s="33">
        <f>IF($C12="F",0,LOOKUP($B12,Grundeinstellung!$B$6:$B$12,Grundeinstellung!G$6:G$12))</f>
        <v>8</v>
      </c>
      <c r="P12" s="33">
        <f t="shared" si="6"/>
        <v>0</v>
      </c>
      <c r="R12" s="30"/>
      <c r="S12" s="52">
        <f t="shared" ca="1" si="7"/>
        <v>0</v>
      </c>
      <c r="T12" s="53">
        <f t="shared" ca="1" si="8"/>
        <v>45832</v>
      </c>
      <c r="U12" s="17"/>
      <c r="V12" s="17"/>
      <c r="W12" s="17"/>
      <c r="X12" s="18"/>
      <c r="Y12" s="17"/>
      <c r="Z12" s="17"/>
      <c r="AA12" s="16"/>
      <c r="AB12" s="19"/>
    </row>
    <row r="13" spans="1:28" ht="18" x14ac:dyDescent="0.25">
      <c r="A13" s="35">
        <f t="shared" si="10"/>
        <v>45938</v>
      </c>
      <c r="B13" s="1">
        <f t="shared" si="9"/>
        <v>4</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0"/>
        <v>2.083333333333337E-2</v>
      </c>
      <c r="J13" s="56">
        <f t="shared" si="1"/>
        <v>3.4999999999999996</v>
      </c>
      <c r="K13" s="56">
        <f t="shared" si="2"/>
        <v>8.5</v>
      </c>
      <c r="L13" s="5">
        <f t="shared" si="3"/>
        <v>0</v>
      </c>
      <c r="M13" s="32">
        <f t="shared" si="4"/>
        <v>0.33333333333333331</v>
      </c>
      <c r="N13" s="33">
        <f t="shared" si="5"/>
        <v>8</v>
      </c>
      <c r="O13" s="33">
        <f>IF($C13="F",0,LOOKUP($B13,Grundeinstellung!$B$6:$B$12,Grundeinstellung!G$6:G$12))</f>
        <v>8</v>
      </c>
      <c r="P13" s="33">
        <f t="shared" si="6"/>
        <v>0</v>
      </c>
      <c r="R13" s="34"/>
      <c r="S13" s="52">
        <f t="shared" ca="1" si="7"/>
        <v>0</v>
      </c>
      <c r="T13" s="53">
        <f t="shared" ca="1" si="8"/>
        <v>45832</v>
      </c>
      <c r="U13" s="17"/>
      <c r="V13" s="17"/>
      <c r="W13" s="17"/>
      <c r="X13" s="18"/>
      <c r="Y13" s="17"/>
      <c r="Z13" s="17"/>
      <c r="AA13" s="16"/>
      <c r="AB13" s="19"/>
    </row>
    <row r="14" spans="1:28" ht="18" x14ac:dyDescent="0.25">
      <c r="A14" s="35">
        <f t="shared" si="10"/>
        <v>45939</v>
      </c>
      <c r="B14" s="1">
        <f t="shared" si="9"/>
        <v>5</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0"/>
        <v>2.083333333333337E-2</v>
      </c>
      <c r="J14" s="56">
        <f t="shared" si="1"/>
        <v>3.4999999999999996</v>
      </c>
      <c r="K14" s="56">
        <f t="shared" si="2"/>
        <v>8.5</v>
      </c>
      <c r="L14" s="5">
        <f t="shared" si="3"/>
        <v>0</v>
      </c>
      <c r="M14" s="32">
        <f t="shared" si="4"/>
        <v>0.33333333333333331</v>
      </c>
      <c r="N14" s="33">
        <f t="shared" si="5"/>
        <v>8</v>
      </c>
      <c r="O14" s="33">
        <f>IF($C14="F",0,LOOKUP($B14,Grundeinstellung!$B$6:$B$12,Grundeinstellung!G$6:G$12))</f>
        <v>8</v>
      </c>
      <c r="P14" s="33">
        <f t="shared" si="6"/>
        <v>0</v>
      </c>
      <c r="R14" s="34"/>
      <c r="S14" s="52">
        <f t="shared" ca="1" si="7"/>
        <v>0</v>
      </c>
      <c r="T14" s="53">
        <f t="shared" ca="1" si="8"/>
        <v>45832</v>
      </c>
      <c r="U14" s="17"/>
      <c r="V14" s="17"/>
      <c r="W14" s="17"/>
      <c r="X14" s="18"/>
      <c r="Y14" s="17"/>
      <c r="Z14" s="17"/>
      <c r="AA14" s="16"/>
      <c r="AB14" s="19"/>
    </row>
    <row r="15" spans="1:28" ht="18" x14ac:dyDescent="0.25">
      <c r="A15" s="35">
        <f t="shared" si="10"/>
        <v>45940</v>
      </c>
      <c r="B15" s="1">
        <f t="shared" si="9"/>
        <v>6</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0"/>
        <v>2.083333333333337E-2</v>
      </c>
      <c r="J15" s="56">
        <f t="shared" si="1"/>
        <v>3.4999999999999996</v>
      </c>
      <c r="K15" s="56">
        <f t="shared" si="2"/>
        <v>8.5</v>
      </c>
      <c r="L15" s="5">
        <f t="shared" si="3"/>
        <v>0</v>
      </c>
      <c r="M15" s="32">
        <f t="shared" si="4"/>
        <v>0.33333333333333331</v>
      </c>
      <c r="N15" s="33">
        <f t="shared" si="5"/>
        <v>8</v>
      </c>
      <c r="O15" s="33">
        <f>IF($C15="F",0,LOOKUP($B15,Grundeinstellung!$B$6:$B$12,Grundeinstellung!G$6:G$12))</f>
        <v>8</v>
      </c>
      <c r="P15" s="33">
        <f t="shared" si="6"/>
        <v>0</v>
      </c>
      <c r="R15" s="34"/>
      <c r="S15" s="52">
        <f t="shared" ca="1" si="7"/>
        <v>0</v>
      </c>
      <c r="T15" s="53">
        <f t="shared" ca="1" si="8"/>
        <v>45832</v>
      </c>
      <c r="U15" s="17"/>
      <c r="V15" s="17"/>
      <c r="W15" s="17"/>
      <c r="X15" s="18"/>
      <c r="Y15" s="17"/>
      <c r="Z15" s="17"/>
      <c r="AA15" s="16"/>
      <c r="AB15" s="19"/>
    </row>
    <row r="16" spans="1:28" ht="18" x14ac:dyDescent="0.25">
      <c r="A16" s="35">
        <f t="shared" si="10"/>
        <v>45941</v>
      </c>
      <c r="B16" s="1">
        <f t="shared" si="9"/>
        <v>7</v>
      </c>
      <c r="C16" s="29"/>
      <c r="D16" s="30">
        <f>IF(OR($C16="F",$C16="K",$C16="U",$C16="ZA"),0,LOOKUP($B16,Grundeinstellung!$B$6:$B$12,Grundeinstellung!G$6:G$12))</f>
        <v>0</v>
      </c>
      <c r="E16" s="64">
        <f>IF(OR($C16="F",$C16="K",$C16="U",$C16="ZA"),0,LOOKUP($B16,Grundeinstellung!$B$6:$B$12,Grundeinstellung!C$6:C$12))</f>
        <v>0</v>
      </c>
      <c r="F16" s="65">
        <f>IF(OR($C16="F",$C16="K",$C16="U",$C16="ZA"),0,LOOKUP($B16,Grundeinstellung!$B$6:$B$12,Grundeinstellung!D$6:D$12))</f>
        <v>0</v>
      </c>
      <c r="G16" s="64">
        <f>IF(OR($C16="F",$C16="K",$C16="U",$C16="ZA"),0,LOOKUP($B16,Grundeinstellung!$B$6:$B$12,Grundeinstellung!E$6:E$12))</f>
        <v>0</v>
      </c>
      <c r="H16" s="31">
        <f>IF(OR($C16="F",$C16="K",$C16="U",$C16="ZA"),0,LOOKUP($B16,Grundeinstellung!$B$6:$B$12,Grundeinstellung!F$6:F$12))</f>
        <v>0</v>
      </c>
      <c r="I16" s="65">
        <f t="shared" si="0"/>
        <v>0</v>
      </c>
      <c r="J16" s="56">
        <f t="shared" si="1"/>
        <v>0</v>
      </c>
      <c r="K16" s="56">
        <f t="shared" si="2"/>
        <v>0</v>
      </c>
      <c r="L16" s="5">
        <f t="shared" si="3"/>
        <v>0</v>
      </c>
      <c r="M16" s="32">
        <f t="shared" si="4"/>
        <v>0</v>
      </c>
      <c r="N16" s="33">
        <f t="shared" si="5"/>
        <v>0</v>
      </c>
      <c r="O16" s="33">
        <f>IF($C16="F",0,LOOKUP($B16,Grundeinstellung!$B$6:$B$12,Grundeinstellung!G$6:G$12))</f>
        <v>0</v>
      </c>
      <c r="P16" s="33">
        <f t="shared" si="6"/>
        <v>0</v>
      </c>
      <c r="R16" s="34"/>
      <c r="S16" s="52">
        <f t="shared" ca="1" si="7"/>
        <v>0</v>
      </c>
      <c r="T16" s="53">
        <f t="shared" ca="1" si="8"/>
        <v>45832</v>
      </c>
      <c r="U16" s="17"/>
      <c r="V16" s="17"/>
      <c r="W16" s="17"/>
      <c r="X16" s="18"/>
      <c r="Y16" s="17"/>
      <c r="Z16" s="17"/>
      <c r="AA16" s="16"/>
      <c r="AB16" s="19"/>
    </row>
    <row r="17" spans="1:28" ht="18" x14ac:dyDescent="0.25">
      <c r="A17" s="35">
        <f t="shared" si="10"/>
        <v>45942</v>
      </c>
      <c r="B17" s="1">
        <f t="shared" si="9"/>
        <v>1</v>
      </c>
      <c r="C17" s="29"/>
      <c r="D17" s="30">
        <f>IF(OR($C17="F",$C17="K",$C17="U",$C17="ZA"),0,LOOKUP($B17,Grundeinstellung!$B$6:$B$12,Grundeinstellung!G$6:G$12))</f>
        <v>0</v>
      </c>
      <c r="E17" s="64">
        <f>IF(OR($C17="F",$C17="K",$C17="U",$C17="ZA"),0,LOOKUP($B17,Grundeinstellung!$B$6:$B$12,Grundeinstellung!C$6:C$12))</f>
        <v>0</v>
      </c>
      <c r="F17" s="65">
        <f>IF(OR($C17="F",$C17="K",$C17="U",$C17="ZA"),0,LOOKUP($B17,Grundeinstellung!$B$6:$B$12,Grundeinstellung!D$6:D$12))</f>
        <v>0</v>
      </c>
      <c r="G17" s="64">
        <f>IF(OR($C17="F",$C17="K",$C17="U",$C17="ZA"),0,LOOKUP($B17,Grundeinstellung!$B$6:$B$12,Grundeinstellung!E$6:E$12))</f>
        <v>0</v>
      </c>
      <c r="H17" s="31">
        <f>IF(OR($C17="F",$C17="K",$C17="U",$C17="ZA"),0,LOOKUP($B17,Grundeinstellung!$B$6:$B$12,Grundeinstellung!F$6:F$12))</f>
        <v>0</v>
      </c>
      <c r="I17" s="65">
        <f t="shared" si="0"/>
        <v>0</v>
      </c>
      <c r="J17" s="56">
        <f t="shared" si="1"/>
        <v>0</v>
      </c>
      <c r="K17" s="56">
        <f t="shared" si="2"/>
        <v>0</v>
      </c>
      <c r="L17" s="5">
        <f t="shared" si="3"/>
        <v>0</v>
      </c>
      <c r="M17" s="32">
        <f t="shared" si="4"/>
        <v>0</v>
      </c>
      <c r="N17" s="33">
        <f t="shared" si="5"/>
        <v>0</v>
      </c>
      <c r="O17" s="33">
        <f>IF($C17="F",0,LOOKUP($B17,Grundeinstellung!$B$6:$B$12,Grundeinstellung!G$6:G$12))</f>
        <v>0</v>
      </c>
      <c r="P17" s="33">
        <f t="shared" si="6"/>
        <v>0</v>
      </c>
      <c r="R17" s="34"/>
      <c r="S17" s="52">
        <f t="shared" ca="1" si="7"/>
        <v>0</v>
      </c>
      <c r="T17" s="53">
        <f t="shared" ca="1" si="8"/>
        <v>45832</v>
      </c>
      <c r="U17" s="17"/>
      <c r="V17" s="17"/>
      <c r="W17" s="17"/>
      <c r="X17" s="18"/>
      <c r="Y17" s="17"/>
      <c r="Z17" s="17"/>
      <c r="AA17" s="16"/>
      <c r="AB17" s="19"/>
    </row>
    <row r="18" spans="1:28" ht="18" x14ac:dyDescent="0.25">
      <c r="A18" s="35">
        <f t="shared" si="10"/>
        <v>45943</v>
      </c>
      <c r="B18" s="1">
        <f t="shared" si="9"/>
        <v>2</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0"/>
        <v>2.083333333333337E-2</v>
      </c>
      <c r="J18" s="56">
        <f t="shared" si="1"/>
        <v>3.4999999999999996</v>
      </c>
      <c r="K18" s="56">
        <f t="shared" si="2"/>
        <v>8.5</v>
      </c>
      <c r="L18" s="5">
        <f t="shared" si="3"/>
        <v>0</v>
      </c>
      <c r="M18" s="32">
        <f t="shared" si="4"/>
        <v>0.33333333333333331</v>
      </c>
      <c r="N18" s="33">
        <f t="shared" si="5"/>
        <v>8</v>
      </c>
      <c r="O18" s="33">
        <f>IF($C18="F",0,LOOKUP($B18,Grundeinstellung!$B$6:$B$12,Grundeinstellung!G$6:G$12))</f>
        <v>8</v>
      </c>
      <c r="P18" s="33">
        <f t="shared" si="6"/>
        <v>0</v>
      </c>
      <c r="R18" s="34"/>
      <c r="S18" s="52">
        <f t="shared" ca="1" si="7"/>
        <v>0</v>
      </c>
      <c r="T18" s="53">
        <f t="shared" ca="1" si="8"/>
        <v>45832</v>
      </c>
      <c r="U18" s="17"/>
      <c r="V18" s="17"/>
      <c r="W18" s="17"/>
      <c r="X18" s="18"/>
      <c r="Y18" s="17"/>
      <c r="Z18" s="17"/>
      <c r="AA18" s="16"/>
      <c r="AB18" s="19"/>
    </row>
    <row r="19" spans="1:28" ht="18" x14ac:dyDescent="0.25">
      <c r="A19" s="35">
        <f t="shared" si="10"/>
        <v>45944</v>
      </c>
      <c r="B19" s="1">
        <f t="shared" si="9"/>
        <v>3</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0"/>
        <v>2.083333333333337E-2</v>
      </c>
      <c r="J19" s="56">
        <f t="shared" si="1"/>
        <v>3.4999999999999996</v>
      </c>
      <c r="K19" s="56">
        <f t="shared" si="2"/>
        <v>8.5</v>
      </c>
      <c r="L19" s="5">
        <f t="shared" si="3"/>
        <v>0</v>
      </c>
      <c r="M19" s="32">
        <f t="shared" si="4"/>
        <v>0.33333333333333331</v>
      </c>
      <c r="N19" s="33">
        <f t="shared" si="5"/>
        <v>8</v>
      </c>
      <c r="O19" s="33">
        <f>IF($C19="F",0,LOOKUP($B19,Grundeinstellung!$B$6:$B$12,Grundeinstellung!G$6:G$12))</f>
        <v>8</v>
      </c>
      <c r="P19" s="33">
        <f t="shared" si="6"/>
        <v>0</v>
      </c>
      <c r="R19" s="30"/>
      <c r="S19" s="52">
        <f t="shared" ca="1" si="7"/>
        <v>0</v>
      </c>
      <c r="T19" s="53">
        <f t="shared" ca="1" si="8"/>
        <v>45832</v>
      </c>
      <c r="U19" s="17"/>
      <c r="V19" s="17"/>
      <c r="W19" s="17"/>
      <c r="X19" s="18"/>
      <c r="Y19" s="17"/>
      <c r="Z19" s="17"/>
      <c r="AA19" s="16"/>
      <c r="AB19" s="19"/>
    </row>
    <row r="20" spans="1:28" ht="18" x14ac:dyDescent="0.25">
      <c r="A20" s="35">
        <f t="shared" si="10"/>
        <v>45945</v>
      </c>
      <c r="B20" s="1">
        <f t="shared" si="9"/>
        <v>4</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0"/>
        <v>2.083333333333337E-2</v>
      </c>
      <c r="J20" s="56">
        <f t="shared" si="1"/>
        <v>3.4999999999999996</v>
      </c>
      <c r="K20" s="56">
        <f t="shared" si="2"/>
        <v>8.5</v>
      </c>
      <c r="L20" s="5">
        <f t="shared" si="3"/>
        <v>0</v>
      </c>
      <c r="M20" s="32">
        <f t="shared" si="4"/>
        <v>0.33333333333333331</v>
      </c>
      <c r="N20" s="33">
        <f t="shared" si="5"/>
        <v>8</v>
      </c>
      <c r="O20" s="33">
        <f>IF($C20="F",0,LOOKUP($B20,Grundeinstellung!$B$6:$B$12,Grundeinstellung!G$6:G$12))</f>
        <v>8</v>
      </c>
      <c r="P20" s="33">
        <f t="shared" si="6"/>
        <v>0</v>
      </c>
      <c r="R20" s="34"/>
      <c r="S20" s="52">
        <f t="shared" ca="1" si="7"/>
        <v>0</v>
      </c>
      <c r="T20" s="53">
        <f t="shared" ca="1" si="8"/>
        <v>45832</v>
      </c>
      <c r="U20" s="17"/>
      <c r="V20" s="17"/>
      <c r="W20" s="17"/>
      <c r="X20" s="18"/>
      <c r="Y20" s="17"/>
      <c r="Z20" s="17"/>
      <c r="AA20" s="16"/>
      <c r="AB20" s="19"/>
    </row>
    <row r="21" spans="1:28" ht="18" x14ac:dyDescent="0.25">
      <c r="A21" s="35">
        <f t="shared" si="10"/>
        <v>45946</v>
      </c>
      <c r="B21" s="1">
        <f t="shared" si="9"/>
        <v>5</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0"/>
        <v>2.083333333333337E-2</v>
      </c>
      <c r="J21" s="56">
        <f t="shared" si="1"/>
        <v>3.4999999999999996</v>
      </c>
      <c r="K21" s="56">
        <f t="shared" si="2"/>
        <v>8.5</v>
      </c>
      <c r="L21" s="5">
        <f t="shared" si="3"/>
        <v>0</v>
      </c>
      <c r="M21" s="32">
        <f t="shared" si="4"/>
        <v>0.33333333333333331</v>
      </c>
      <c r="N21" s="33">
        <f t="shared" si="5"/>
        <v>8</v>
      </c>
      <c r="O21" s="33">
        <f>IF($C21="F",0,LOOKUP($B21,Grundeinstellung!$B$6:$B$12,Grundeinstellung!G$6:G$12))</f>
        <v>8</v>
      </c>
      <c r="P21" s="33">
        <f t="shared" si="6"/>
        <v>0</v>
      </c>
      <c r="R21" s="34"/>
      <c r="S21" s="52">
        <f t="shared" ca="1" si="7"/>
        <v>0</v>
      </c>
      <c r="T21" s="53">
        <f t="shared" ca="1" si="8"/>
        <v>45832</v>
      </c>
      <c r="U21" s="17"/>
      <c r="V21" s="17"/>
      <c r="W21" s="17"/>
      <c r="X21" s="18"/>
      <c r="Y21" s="17"/>
      <c r="Z21" s="17"/>
      <c r="AA21" s="16"/>
      <c r="AB21" s="19"/>
    </row>
    <row r="22" spans="1:28" ht="18" x14ac:dyDescent="0.25">
      <c r="A22" s="35">
        <f t="shared" si="10"/>
        <v>45947</v>
      </c>
      <c r="B22" s="1">
        <f t="shared" si="9"/>
        <v>6</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0"/>
        <v>2.083333333333337E-2</v>
      </c>
      <c r="J22" s="56">
        <f t="shared" si="1"/>
        <v>3.4999999999999996</v>
      </c>
      <c r="K22" s="56">
        <f t="shared" si="2"/>
        <v>8.5</v>
      </c>
      <c r="L22" s="5">
        <f t="shared" si="3"/>
        <v>0</v>
      </c>
      <c r="M22" s="32">
        <f t="shared" si="4"/>
        <v>0.33333333333333331</v>
      </c>
      <c r="N22" s="33">
        <f t="shared" si="5"/>
        <v>8</v>
      </c>
      <c r="O22" s="33">
        <f>IF($C22="F",0,LOOKUP($B22,Grundeinstellung!$B$6:$B$12,Grundeinstellung!G$6:G$12))</f>
        <v>8</v>
      </c>
      <c r="P22" s="33">
        <f t="shared" si="6"/>
        <v>0</v>
      </c>
      <c r="R22" s="34"/>
      <c r="S22" s="52">
        <f t="shared" ca="1" si="7"/>
        <v>0</v>
      </c>
      <c r="T22" s="53">
        <f t="shared" ca="1" si="8"/>
        <v>45832</v>
      </c>
      <c r="U22" s="17"/>
      <c r="V22" s="17"/>
      <c r="W22" s="17"/>
      <c r="X22" s="18"/>
      <c r="Y22" s="17"/>
      <c r="Z22" s="17"/>
      <c r="AA22" s="16"/>
      <c r="AB22" s="19"/>
    </row>
    <row r="23" spans="1:28" ht="18" x14ac:dyDescent="0.25">
      <c r="A23" s="35">
        <f t="shared" si="10"/>
        <v>45948</v>
      </c>
      <c r="B23" s="1">
        <f t="shared" si="9"/>
        <v>7</v>
      </c>
      <c r="C23" s="29"/>
      <c r="D23" s="30">
        <f>IF(OR($C23="F",$C23="K",$C23="U",$C23="ZA"),0,LOOKUP($B23,Grundeinstellung!$B$6:$B$12,Grundeinstellung!G$6:G$12))</f>
        <v>0</v>
      </c>
      <c r="E23" s="64">
        <f>IF(OR($C23="F",$C23="K",$C23="U",$C23="ZA"),0,LOOKUP($B23,Grundeinstellung!$B$6:$B$12,Grundeinstellung!C$6:C$12))</f>
        <v>0</v>
      </c>
      <c r="F23" s="65">
        <f>IF(OR($C23="F",$C23="K",$C23="U",$C23="ZA"),0,LOOKUP($B23,Grundeinstellung!$B$6:$B$12,Grundeinstellung!D$6:D$12))</f>
        <v>0</v>
      </c>
      <c r="G23" s="64">
        <f>IF(OR($C23="F",$C23="K",$C23="U",$C23="ZA"),0,LOOKUP($B23,Grundeinstellung!$B$6:$B$12,Grundeinstellung!E$6:E$12))</f>
        <v>0</v>
      </c>
      <c r="H23" s="31">
        <f>IF(OR($C23="F",$C23="K",$C23="U",$C23="ZA"),0,LOOKUP($B23,Grundeinstellung!$B$6:$B$12,Grundeinstellung!F$6:F$12))</f>
        <v>0</v>
      </c>
      <c r="I23" s="65">
        <f t="shared" si="0"/>
        <v>0</v>
      </c>
      <c r="J23" s="56">
        <f t="shared" si="1"/>
        <v>0</v>
      </c>
      <c r="K23" s="56">
        <f t="shared" si="2"/>
        <v>0</v>
      </c>
      <c r="L23" s="5">
        <f t="shared" si="3"/>
        <v>0</v>
      </c>
      <c r="M23" s="32">
        <f t="shared" si="4"/>
        <v>0</v>
      </c>
      <c r="N23" s="33">
        <f t="shared" si="5"/>
        <v>0</v>
      </c>
      <c r="O23" s="33">
        <f>IF($C23="F",0,LOOKUP($B23,Grundeinstellung!$B$6:$B$12,Grundeinstellung!G$6:G$12))</f>
        <v>0</v>
      </c>
      <c r="P23" s="33">
        <f t="shared" si="6"/>
        <v>0</v>
      </c>
      <c r="R23" s="34"/>
      <c r="S23" s="52">
        <f t="shared" ca="1" si="7"/>
        <v>0</v>
      </c>
      <c r="T23" s="53">
        <f t="shared" ca="1" si="8"/>
        <v>45832</v>
      </c>
      <c r="U23" s="17"/>
      <c r="V23" s="17"/>
      <c r="W23" s="17"/>
      <c r="X23" s="18"/>
      <c r="Y23" s="17"/>
      <c r="Z23" s="17"/>
      <c r="AA23" s="16"/>
      <c r="AB23" s="19"/>
    </row>
    <row r="24" spans="1:28" ht="18" x14ac:dyDescent="0.25">
      <c r="A24" s="35">
        <f t="shared" si="10"/>
        <v>45949</v>
      </c>
      <c r="B24" s="1">
        <f t="shared" si="9"/>
        <v>1</v>
      </c>
      <c r="C24" s="29"/>
      <c r="D24" s="30">
        <f>IF(OR($C24="F",$C24="K",$C24="U",$C24="ZA"),0,LOOKUP($B24,Grundeinstellung!$B$6:$B$12,Grundeinstellung!G$6:G$12))</f>
        <v>0</v>
      </c>
      <c r="E24" s="64">
        <f>IF(OR($C24="F",$C24="K",$C24="U",$C24="ZA"),0,LOOKUP($B24,Grundeinstellung!$B$6:$B$12,Grundeinstellung!C$6:C$12))</f>
        <v>0</v>
      </c>
      <c r="F24" s="65">
        <f>IF(OR($C24="F",$C24="K",$C24="U",$C24="ZA"),0,LOOKUP($B24,Grundeinstellung!$B$6:$B$12,Grundeinstellung!D$6:D$12))</f>
        <v>0</v>
      </c>
      <c r="G24" s="64">
        <f>IF(OR($C24="F",$C24="K",$C24="U",$C24="ZA"),0,LOOKUP($B24,Grundeinstellung!$B$6:$B$12,Grundeinstellung!E$6:E$12))</f>
        <v>0</v>
      </c>
      <c r="H24" s="31">
        <f>IF(OR($C24="F",$C24="K",$C24="U",$C24="ZA"),0,LOOKUP($B24,Grundeinstellung!$B$6:$B$12,Grundeinstellung!F$6:F$12))</f>
        <v>0</v>
      </c>
      <c r="I24" s="65">
        <f t="shared" si="0"/>
        <v>0</v>
      </c>
      <c r="J24" s="56">
        <f t="shared" si="1"/>
        <v>0</v>
      </c>
      <c r="K24" s="56">
        <f t="shared" si="2"/>
        <v>0</v>
      </c>
      <c r="L24" s="5">
        <f t="shared" si="3"/>
        <v>0</v>
      </c>
      <c r="M24" s="32">
        <f t="shared" si="4"/>
        <v>0</v>
      </c>
      <c r="N24" s="33">
        <f t="shared" si="5"/>
        <v>0</v>
      </c>
      <c r="O24" s="33">
        <f>IF($C24="F",0,LOOKUP($B24,Grundeinstellung!$B$6:$B$12,Grundeinstellung!G$6:G$12))</f>
        <v>0</v>
      </c>
      <c r="P24" s="33">
        <f t="shared" si="6"/>
        <v>0</v>
      </c>
      <c r="R24" s="34"/>
      <c r="S24" s="52">
        <f t="shared" ca="1" si="7"/>
        <v>0</v>
      </c>
      <c r="T24" s="53">
        <f t="shared" ca="1" si="8"/>
        <v>45832</v>
      </c>
      <c r="U24" s="17"/>
      <c r="V24" s="17"/>
      <c r="W24" s="17"/>
      <c r="X24" s="18"/>
      <c r="Y24" s="17"/>
      <c r="Z24" s="17"/>
      <c r="AA24" s="16"/>
      <c r="AB24" s="19"/>
    </row>
    <row r="25" spans="1:28" ht="18" x14ac:dyDescent="0.25">
      <c r="A25" s="35">
        <f t="shared" si="10"/>
        <v>45950</v>
      </c>
      <c r="B25" s="1">
        <f t="shared" si="9"/>
        <v>2</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0"/>
        <v>2.083333333333337E-2</v>
      </c>
      <c r="J25" s="56">
        <f t="shared" si="1"/>
        <v>3.4999999999999996</v>
      </c>
      <c r="K25" s="56">
        <f t="shared" si="2"/>
        <v>8.5</v>
      </c>
      <c r="L25" s="5">
        <f t="shared" si="3"/>
        <v>0</v>
      </c>
      <c r="M25" s="32">
        <f t="shared" si="4"/>
        <v>0.33333333333333331</v>
      </c>
      <c r="N25" s="33">
        <f t="shared" si="5"/>
        <v>8</v>
      </c>
      <c r="O25" s="33">
        <f>IF($C25="F",0,LOOKUP($B25,Grundeinstellung!$B$6:$B$12,Grundeinstellung!G$6:G$12))</f>
        <v>8</v>
      </c>
      <c r="P25" s="33">
        <f t="shared" si="6"/>
        <v>0</v>
      </c>
      <c r="R25" s="34"/>
      <c r="S25" s="52">
        <f t="shared" ca="1" si="7"/>
        <v>0</v>
      </c>
      <c r="T25" s="53">
        <f t="shared" ca="1" si="8"/>
        <v>45832</v>
      </c>
      <c r="U25" s="17"/>
      <c r="V25" s="17"/>
      <c r="W25" s="17"/>
      <c r="X25" s="18"/>
      <c r="Y25" s="17"/>
      <c r="Z25" s="17"/>
      <c r="AA25" s="16"/>
      <c r="AB25" s="19"/>
    </row>
    <row r="26" spans="1:28" ht="18" x14ac:dyDescent="0.25">
      <c r="A26" s="35">
        <f t="shared" si="10"/>
        <v>45951</v>
      </c>
      <c r="B26" s="1">
        <f t="shared" si="9"/>
        <v>3</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0"/>
        <v>2.083333333333337E-2</v>
      </c>
      <c r="J26" s="56">
        <f t="shared" si="1"/>
        <v>3.4999999999999996</v>
      </c>
      <c r="K26" s="56">
        <f t="shared" si="2"/>
        <v>8.5</v>
      </c>
      <c r="L26" s="5">
        <f t="shared" si="3"/>
        <v>0</v>
      </c>
      <c r="M26" s="32">
        <f t="shared" si="4"/>
        <v>0.33333333333333331</v>
      </c>
      <c r="N26" s="33">
        <f t="shared" si="5"/>
        <v>8</v>
      </c>
      <c r="O26" s="33">
        <f>IF($C26="F",0,LOOKUP($B26,Grundeinstellung!$B$6:$B$12,Grundeinstellung!G$6:G$12))</f>
        <v>8</v>
      </c>
      <c r="P26" s="33">
        <f t="shared" si="6"/>
        <v>0</v>
      </c>
      <c r="R26" s="30"/>
      <c r="S26" s="52">
        <f t="shared" ca="1" si="7"/>
        <v>0</v>
      </c>
      <c r="T26" s="53">
        <f t="shared" ca="1" si="8"/>
        <v>45832</v>
      </c>
      <c r="U26" s="17"/>
      <c r="V26" s="17"/>
      <c r="W26" s="17"/>
      <c r="X26" s="18"/>
      <c r="Y26" s="17"/>
      <c r="Z26" s="17"/>
      <c r="AA26" s="16"/>
      <c r="AB26" s="19"/>
    </row>
    <row r="27" spans="1:28" ht="18" x14ac:dyDescent="0.25">
      <c r="A27" s="35">
        <f t="shared" si="10"/>
        <v>45952</v>
      </c>
      <c r="B27" s="1">
        <f t="shared" si="9"/>
        <v>4</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0"/>
        <v>2.083333333333337E-2</v>
      </c>
      <c r="J27" s="56">
        <f t="shared" si="1"/>
        <v>3.4999999999999996</v>
      </c>
      <c r="K27" s="56">
        <f t="shared" si="2"/>
        <v>8.5</v>
      </c>
      <c r="L27" s="5">
        <f t="shared" si="3"/>
        <v>0</v>
      </c>
      <c r="M27" s="32">
        <f t="shared" si="4"/>
        <v>0.33333333333333331</v>
      </c>
      <c r="N27" s="33">
        <f t="shared" si="5"/>
        <v>8</v>
      </c>
      <c r="O27" s="33">
        <f>IF($C27="F",0,LOOKUP($B27,Grundeinstellung!$B$6:$B$12,Grundeinstellung!G$6:G$12))</f>
        <v>8</v>
      </c>
      <c r="P27" s="33">
        <f t="shared" si="6"/>
        <v>0</v>
      </c>
      <c r="R27" s="34"/>
      <c r="S27" s="52">
        <f t="shared" ca="1" si="7"/>
        <v>0</v>
      </c>
      <c r="T27" s="53">
        <f t="shared" ca="1" si="8"/>
        <v>45832</v>
      </c>
      <c r="U27" s="17"/>
      <c r="V27" s="17"/>
      <c r="W27" s="17"/>
      <c r="X27" s="18"/>
      <c r="Y27" s="17"/>
      <c r="Z27" s="17"/>
      <c r="AA27" s="16"/>
      <c r="AB27" s="19"/>
    </row>
    <row r="28" spans="1:28" ht="18" x14ac:dyDescent="0.25">
      <c r="A28" s="35">
        <f t="shared" si="10"/>
        <v>45953</v>
      </c>
      <c r="B28" s="1">
        <f t="shared" si="9"/>
        <v>5</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0"/>
        <v>2.083333333333337E-2</v>
      </c>
      <c r="J28" s="56">
        <f t="shared" si="1"/>
        <v>3.4999999999999996</v>
      </c>
      <c r="K28" s="56">
        <f t="shared" si="2"/>
        <v>8.5</v>
      </c>
      <c r="L28" s="5">
        <f t="shared" si="3"/>
        <v>0</v>
      </c>
      <c r="M28" s="32">
        <f t="shared" si="4"/>
        <v>0.33333333333333331</v>
      </c>
      <c r="N28" s="33">
        <f t="shared" si="5"/>
        <v>8</v>
      </c>
      <c r="O28" s="33">
        <f>IF($C28="F",0,LOOKUP($B28,Grundeinstellung!$B$6:$B$12,Grundeinstellung!G$6:G$12))</f>
        <v>8</v>
      </c>
      <c r="P28" s="33">
        <f t="shared" si="6"/>
        <v>0</v>
      </c>
      <c r="R28" s="34"/>
      <c r="S28" s="52">
        <f t="shared" ca="1" si="7"/>
        <v>0</v>
      </c>
      <c r="T28" s="53">
        <f t="shared" ca="1" si="8"/>
        <v>45832</v>
      </c>
      <c r="U28" s="17"/>
      <c r="V28" s="17"/>
      <c r="W28" s="17"/>
      <c r="X28" s="18"/>
      <c r="Y28" s="17"/>
      <c r="Z28" s="17"/>
      <c r="AA28" s="16"/>
      <c r="AB28" s="19"/>
    </row>
    <row r="29" spans="1:28" ht="18" x14ac:dyDescent="0.25">
      <c r="A29" s="35">
        <f t="shared" si="10"/>
        <v>45954</v>
      </c>
      <c r="B29" s="1">
        <f t="shared" si="9"/>
        <v>6</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0"/>
        <v>2.083333333333337E-2</v>
      </c>
      <c r="J29" s="56">
        <f t="shared" si="1"/>
        <v>3.4999999999999996</v>
      </c>
      <c r="K29" s="56">
        <f t="shared" si="2"/>
        <v>8.5</v>
      </c>
      <c r="L29" s="5">
        <f t="shared" si="3"/>
        <v>0</v>
      </c>
      <c r="M29" s="32">
        <f t="shared" si="4"/>
        <v>0.33333333333333331</v>
      </c>
      <c r="N29" s="33">
        <f t="shared" si="5"/>
        <v>8</v>
      </c>
      <c r="O29" s="33">
        <f>IF($C29="F",0,LOOKUP($B29,Grundeinstellung!$B$6:$B$12,Grundeinstellung!G$6:G$12))</f>
        <v>8</v>
      </c>
      <c r="P29" s="33">
        <f t="shared" si="6"/>
        <v>0</v>
      </c>
      <c r="R29" s="34"/>
      <c r="S29" s="52">
        <f t="shared" ca="1" si="7"/>
        <v>0</v>
      </c>
      <c r="T29" s="53">
        <f t="shared" ca="1" si="8"/>
        <v>45832</v>
      </c>
      <c r="U29" s="17"/>
      <c r="V29" s="17"/>
      <c r="W29" s="17"/>
      <c r="X29" s="18"/>
      <c r="Y29" s="17"/>
      <c r="Z29" s="17"/>
      <c r="AA29" s="16"/>
      <c r="AB29" s="19"/>
    </row>
    <row r="30" spans="1:28" ht="18" x14ac:dyDescent="0.25">
      <c r="A30" s="35">
        <f t="shared" si="10"/>
        <v>45955</v>
      </c>
      <c r="B30" s="1">
        <f t="shared" si="9"/>
        <v>7</v>
      </c>
      <c r="C30" s="29"/>
      <c r="D30" s="30">
        <f>IF(OR($C30="F",$C30="K",$C30="U",$C30="ZA"),0,LOOKUP($B30,Grundeinstellung!$B$6:$B$12,Grundeinstellung!G$6:G$12))</f>
        <v>0</v>
      </c>
      <c r="E30" s="64">
        <f>IF(OR($C30="F",$C30="K",$C30="U",$C30="ZA"),0,LOOKUP($B30,Grundeinstellung!$B$6:$B$12,Grundeinstellung!C$6:C$12))</f>
        <v>0</v>
      </c>
      <c r="F30" s="65">
        <f>IF(OR($C30="F",$C30="K",$C30="U",$C30="ZA"),0,LOOKUP($B30,Grundeinstellung!$B$6:$B$12,Grundeinstellung!D$6:D$12))</f>
        <v>0</v>
      </c>
      <c r="G30" s="64">
        <f>IF(OR($C30="F",$C30="K",$C30="U",$C30="ZA"),0,LOOKUP($B30,Grundeinstellung!$B$6:$B$12,Grundeinstellung!E$6:E$12))</f>
        <v>0</v>
      </c>
      <c r="H30" s="31">
        <f>IF(OR($C30="F",$C30="K",$C30="U",$C30="ZA"),0,LOOKUP($B30,Grundeinstellung!$B$6:$B$12,Grundeinstellung!F$6:F$12))</f>
        <v>0</v>
      </c>
      <c r="I30" s="65">
        <f t="shared" si="0"/>
        <v>0</v>
      </c>
      <c r="J30" s="56">
        <f t="shared" si="1"/>
        <v>0</v>
      </c>
      <c r="K30" s="56">
        <f t="shared" si="2"/>
        <v>0</v>
      </c>
      <c r="L30" s="5">
        <f t="shared" si="3"/>
        <v>0</v>
      </c>
      <c r="M30" s="32">
        <f t="shared" si="4"/>
        <v>0</v>
      </c>
      <c r="N30" s="33">
        <f t="shared" si="5"/>
        <v>0</v>
      </c>
      <c r="O30" s="33">
        <f>IF($C30="F",0,LOOKUP($B30,Grundeinstellung!$B$6:$B$12,Grundeinstellung!G$6:G$12))</f>
        <v>0</v>
      </c>
      <c r="P30" s="33">
        <f t="shared" si="6"/>
        <v>0</v>
      </c>
      <c r="R30" s="34"/>
      <c r="S30" s="52">
        <f t="shared" ca="1" si="7"/>
        <v>0</v>
      </c>
      <c r="T30" s="53">
        <f t="shared" ca="1" si="8"/>
        <v>45832</v>
      </c>
      <c r="U30" s="17"/>
      <c r="V30" s="17"/>
      <c r="W30" s="17"/>
      <c r="X30" s="18"/>
      <c r="Y30" s="17"/>
      <c r="Z30" s="17"/>
      <c r="AA30" s="16"/>
      <c r="AB30" s="19"/>
    </row>
    <row r="31" spans="1:28" ht="18" x14ac:dyDescent="0.25">
      <c r="A31" s="35">
        <f t="shared" si="10"/>
        <v>45956</v>
      </c>
      <c r="B31" s="1">
        <f t="shared" si="9"/>
        <v>1</v>
      </c>
      <c r="C31" s="29" t="s">
        <v>9</v>
      </c>
      <c r="D31" s="30">
        <f>IF(OR($C31="F",$C31="K",$C31="U",$C31="ZA"),0,LOOKUP($B31,Grundeinstellung!$B$6:$B$12,Grundeinstellung!G$6:G$12))</f>
        <v>0</v>
      </c>
      <c r="E31" s="64">
        <f>IF(OR($C31="F",$C31="K",$C31="U",$C31="ZA"),0,LOOKUP($B31,Grundeinstellung!$B$6:$B$12,Grundeinstellung!C$6:C$12))</f>
        <v>0</v>
      </c>
      <c r="F31" s="65">
        <f>IF(OR($C31="F",$C31="K",$C31="U",$C31="ZA"),0,LOOKUP($B31,Grundeinstellung!$B$6:$B$12,Grundeinstellung!D$6:D$12))</f>
        <v>0</v>
      </c>
      <c r="G31" s="64">
        <f>IF(OR($C31="F",$C31="K",$C31="U",$C31="ZA"),0,LOOKUP($B31,Grundeinstellung!$B$6:$B$12,Grundeinstellung!E$6:E$12))</f>
        <v>0</v>
      </c>
      <c r="H31" s="31">
        <f>IF(OR($C31="F",$C31="K",$C31="U",$C31="ZA"),0,LOOKUP($B31,Grundeinstellung!$B$6:$B$12,Grundeinstellung!F$6:F$12))</f>
        <v>0</v>
      </c>
      <c r="I31" s="65">
        <f t="shared" si="0"/>
        <v>0</v>
      </c>
      <c r="J31" s="56">
        <f t="shared" si="1"/>
        <v>0</v>
      </c>
      <c r="K31" s="56">
        <f t="shared" si="2"/>
        <v>0</v>
      </c>
      <c r="L31" s="5">
        <f t="shared" si="3"/>
        <v>0</v>
      </c>
      <c r="M31" s="32">
        <f t="shared" si="4"/>
        <v>0</v>
      </c>
      <c r="N31" s="33">
        <f t="shared" si="5"/>
        <v>0</v>
      </c>
      <c r="O31" s="33">
        <f>IF($C31="F",0,LOOKUP($B31,Grundeinstellung!$B$6:$B$12,Grundeinstellung!G$6:G$12))</f>
        <v>0</v>
      </c>
      <c r="P31" s="33">
        <f t="shared" si="6"/>
        <v>0</v>
      </c>
      <c r="R31" s="34" t="s">
        <v>44</v>
      </c>
      <c r="S31" s="52">
        <f t="shared" ca="1" si="7"/>
        <v>0</v>
      </c>
      <c r="T31" s="53">
        <f t="shared" ca="1" si="8"/>
        <v>45832</v>
      </c>
      <c r="U31" s="17"/>
      <c r="V31" s="17"/>
      <c r="W31" s="17"/>
      <c r="X31" s="18"/>
      <c r="Y31" s="17"/>
      <c r="Z31" s="17"/>
      <c r="AA31" s="16"/>
      <c r="AB31" s="19"/>
    </row>
    <row r="32" spans="1:28" ht="18" x14ac:dyDescent="0.25">
      <c r="A32" s="35">
        <f t="shared" si="10"/>
        <v>45957</v>
      </c>
      <c r="B32" s="1">
        <f t="shared" si="9"/>
        <v>2</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0"/>
        <v>2.083333333333337E-2</v>
      </c>
      <c r="J32" s="56">
        <f t="shared" si="1"/>
        <v>3.4999999999999996</v>
      </c>
      <c r="K32" s="56">
        <f t="shared" si="2"/>
        <v>8.5</v>
      </c>
      <c r="L32" s="5">
        <f t="shared" si="3"/>
        <v>0</v>
      </c>
      <c r="M32" s="32">
        <f t="shared" si="4"/>
        <v>0.33333333333333331</v>
      </c>
      <c r="N32" s="33">
        <f t="shared" si="5"/>
        <v>8</v>
      </c>
      <c r="O32" s="33">
        <f>IF($C32="F",0,LOOKUP($B32,Grundeinstellung!$B$6:$B$12,Grundeinstellung!G$6:G$12))</f>
        <v>8</v>
      </c>
      <c r="P32" s="33">
        <f t="shared" si="6"/>
        <v>0</v>
      </c>
      <c r="R32" s="34"/>
      <c r="S32" s="52">
        <f t="shared" ca="1" si="7"/>
        <v>0</v>
      </c>
      <c r="T32" s="53">
        <f t="shared" ca="1" si="8"/>
        <v>45832</v>
      </c>
      <c r="U32" s="17"/>
      <c r="V32" s="17"/>
      <c r="W32" s="17"/>
      <c r="X32" s="18"/>
      <c r="Y32" s="17"/>
      <c r="Z32" s="17"/>
      <c r="AA32" s="16"/>
      <c r="AB32" s="19"/>
    </row>
    <row r="33" spans="1:29" ht="18" x14ac:dyDescent="0.25">
      <c r="A33" s="35">
        <f t="shared" si="10"/>
        <v>45958</v>
      </c>
      <c r="B33" s="1">
        <f t="shared" si="9"/>
        <v>3</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0"/>
        <v>2.083333333333337E-2</v>
      </c>
      <c r="J33" s="56">
        <f t="shared" si="1"/>
        <v>3.4999999999999996</v>
      </c>
      <c r="K33" s="56">
        <f t="shared" si="2"/>
        <v>8.5</v>
      </c>
      <c r="L33" s="5">
        <f t="shared" si="3"/>
        <v>0</v>
      </c>
      <c r="M33" s="32">
        <f t="shared" si="4"/>
        <v>0.33333333333333331</v>
      </c>
      <c r="N33" s="33">
        <f t="shared" si="5"/>
        <v>8</v>
      </c>
      <c r="O33" s="33">
        <f>IF($C33="F",0,LOOKUP($B33,Grundeinstellung!$B$6:$B$12,Grundeinstellung!G$6:G$12))</f>
        <v>8</v>
      </c>
      <c r="P33" s="33">
        <f t="shared" si="6"/>
        <v>0</v>
      </c>
      <c r="R33" s="30"/>
      <c r="S33" s="52">
        <f t="shared" ca="1" si="7"/>
        <v>0</v>
      </c>
      <c r="T33" s="53">
        <f t="shared" ca="1" si="8"/>
        <v>45832</v>
      </c>
      <c r="U33" s="17"/>
      <c r="V33" s="17"/>
      <c r="W33" s="17"/>
      <c r="X33" s="18"/>
      <c r="Y33" s="17"/>
      <c r="Z33" s="17"/>
      <c r="AA33" s="16"/>
      <c r="AB33" s="19"/>
    </row>
    <row r="34" spans="1:29" ht="18" x14ac:dyDescent="0.25">
      <c r="A34" s="35">
        <f t="shared" si="10"/>
        <v>45959</v>
      </c>
      <c r="B34" s="1">
        <f t="shared" si="9"/>
        <v>4</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0"/>
        <v>2.083333333333337E-2</v>
      </c>
      <c r="J34" s="56">
        <f t="shared" si="1"/>
        <v>3.4999999999999996</v>
      </c>
      <c r="K34" s="56">
        <f t="shared" si="2"/>
        <v>8.5</v>
      </c>
      <c r="L34" s="5">
        <f t="shared" si="3"/>
        <v>0</v>
      </c>
      <c r="M34" s="32">
        <f t="shared" si="4"/>
        <v>0.33333333333333331</v>
      </c>
      <c r="N34" s="33">
        <f t="shared" si="5"/>
        <v>8</v>
      </c>
      <c r="O34" s="33">
        <f>IF($C34="F",0,LOOKUP($B34,Grundeinstellung!$B$6:$B$12,Grundeinstellung!G$6:G$12))</f>
        <v>8</v>
      </c>
      <c r="P34" s="33">
        <f t="shared" si="6"/>
        <v>0</v>
      </c>
      <c r="R34" s="34"/>
      <c r="S34" s="52">
        <f t="shared" ca="1" si="7"/>
        <v>0</v>
      </c>
      <c r="T34" s="53">
        <f t="shared" ca="1" si="8"/>
        <v>45832</v>
      </c>
      <c r="U34" s="17"/>
      <c r="V34" s="17"/>
      <c r="W34" s="17"/>
      <c r="X34" s="18"/>
      <c r="Y34" s="17"/>
      <c r="Z34" s="17"/>
      <c r="AA34" s="16"/>
      <c r="AB34" s="19"/>
    </row>
    <row r="35" spans="1:29" ht="18" x14ac:dyDescent="0.25">
      <c r="A35" s="35">
        <f t="shared" si="10"/>
        <v>45960</v>
      </c>
      <c r="B35" s="1">
        <f t="shared" si="9"/>
        <v>5</v>
      </c>
      <c r="C35" s="30"/>
      <c r="D35" s="30">
        <f>IF(OR($C35="F",$C35="K",$C35="U",$C35="ZA"),0,LOOKUP($B35,Grundeinstellung!$B$6:$B$12,Grundeinstellung!G$6:G$12))</f>
        <v>8</v>
      </c>
      <c r="E35" s="64">
        <f>IF(OR($C35="F",$C35="K",$C35="U",$C35="ZA"),0,LOOKUP($B35,Grundeinstellung!$B$6:$B$12,Grundeinstellung!C$6:C$12))</f>
        <v>0.35416666666666669</v>
      </c>
      <c r="F35" s="65">
        <f>IF(OR($C35="F",$C35="K",$C35="U",$C35="ZA"),0,LOOKUP($B35,Grundeinstellung!$B$6:$B$12,Grundeinstellung!D$6:D$12))</f>
        <v>0.70833333333333337</v>
      </c>
      <c r="G35" s="64">
        <f>IF(OR($C35="F",$C35="K",$C35="U",$C35="ZA"),0,LOOKUP($B35,Grundeinstellung!$B$6:$B$12,Grundeinstellung!E$6:E$12))</f>
        <v>0.5</v>
      </c>
      <c r="H35" s="31">
        <f>IF(OR($C35="F",$C35="K",$C35="U",$C35="ZA"),0,LOOKUP($B35,Grundeinstellung!$B$6:$B$12,Grundeinstellung!F$6:F$12))</f>
        <v>0.52083333333333337</v>
      </c>
      <c r="I35" s="65">
        <f t="shared" si="0"/>
        <v>2.083333333333337E-2</v>
      </c>
      <c r="J35" s="56">
        <f t="shared" si="1"/>
        <v>3.4999999999999996</v>
      </c>
      <c r="K35" s="56">
        <f t="shared" si="2"/>
        <v>8.5</v>
      </c>
      <c r="L35" s="5">
        <f t="shared" si="3"/>
        <v>0</v>
      </c>
      <c r="M35" s="32">
        <f t="shared" si="4"/>
        <v>0.33333333333333331</v>
      </c>
      <c r="N35" s="33">
        <f t="shared" si="5"/>
        <v>8</v>
      </c>
      <c r="O35" s="33">
        <f>IF($C35="F",0,LOOKUP($B35,Grundeinstellung!$B$6:$B$12,Grundeinstellung!G$6:G$12))</f>
        <v>8</v>
      </c>
      <c r="P35" s="33">
        <f t="shared" si="6"/>
        <v>0</v>
      </c>
      <c r="R35" s="34"/>
      <c r="S35" s="52">
        <f t="shared" ca="1" si="7"/>
        <v>0</v>
      </c>
      <c r="T35" s="53">
        <f t="shared" ca="1" si="8"/>
        <v>45832</v>
      </c>
      <c r="U35" s="17"/>
      <c r="V35" s="17"/>
      <c r="W35" s="17"/>
      <c r="X35" s="18"/>
      <c r="Y35" s="17"/>
      <c r="Z35" s="17"/>
      <c r="AA35" s="16"/>
      <c r="AB35" s="19"/>
    </row>
    <row r="36" spans="1:29" ht="18" x14ac:dyDescent="0.25">
      <c r="A36" s="44">
        <f t="shared" si="10"/>
        <v>45961</v>
      </c>
      <c r="B36" s="45">
        <f t="shared" si="9"/>
        <v>6</v>
      </c>
      <c r="C36" s="46"/>
      <c r="D36" s="46">
        <f>IF(OR($C36="F",$C36="K",$C36="U",$C36="ZA"),0,LOOKUP($B36,Grundeinstellung!$B$6:$B$12,Grundeinstellung!G$6:G$12))</f>
        <v>8</v>
      </c>
      <c r="E36" s="66">
        <f>IF(OR($C36="F",$C36="K",$C36="U",$C36="ZA"),0,LOOKUP($B36,Grundeinstellung!$B$6:$B$12,Grundeinstellung!C$6:C$12))</f>
        <v>0.35416666666666669</v>
      </c>
      <c r="F36" s="67">
        <f>IF(OR($C36="F",$C36="K",$C36="U",$C36="ZA"),0,LOOKUP($B36,Grundeinstellung!$B$6:$B$12,Grundeinstellung!D$6:D$12))</f>
        <v>0.70833333333333337</v>
      </c>
      <c r="G36" s="66">
        <f>IF(OR($C36="F",$C36="K",$C36="U",$C36="ZA"),0,LOOKUP($B36,Grundeinstellung!$B$6:$B$12,Grundeinstellung!E$6:E$12))</f>
        <v>0.5</v>
      </c>
      <c r="H36" s="47">
        <f>IF(OR($C36="F",$C36="K",$C36="U",$C36="ZA"),0,LOOKUP($B36,Grundeinstellung!$B$6:$B$12,Grundeinstellung!F$6:F$12))</f>
        <v>0.52083333333333337</v>
      </c>
      <c r="I36" s="67">
        <f t="shared" si="0"/>
        <v>2.083333333333337E-2</v>
      </c>
      <c r="J36" s="56">
        <f t="shared" si="1"/>
        <v>3.4999999999999996</v>
      </c>
      <c r="K36" s="68">
        <f t="shared" si="2"/>
        <v>8.5</v>
      </c>
      <c r="L36" s="69">
        <f t="shared" si="3"/>
        <v>0</v>
      </c>
      <c r="M36" s="48">
        <f t="shared" si="4"/>
        <v>0.33333333333333331</v>
      </c>
      <c r="N36" s="49">
        <f t="shared" si="5"/>
        <v>8</v>
      </c>
      <c r="O36" s="49">
        <f>IF($C36="F",0,LOOKUP($B36,Grundeinstellung!$B$6:$B$12,Grundeinstellung!G$6:G$12))</f>
        <v>8</v>
      </c>
      <c r="P36" s="49">
        <f t="shared" si="6"/>
        <v>0</v>
      </c>
      <c r="Q36" s="50"/>
      <c r="R36" s="70"/>
      <c r="S36" s="52">
        <f t="shared" ca="1" si="7"/>
        <v>0</v>
      </c>
      <c r="T36" s="53">
        <f t="shared" ca="1" si="8"/>
        <v>45832</v>
      </c>
      <c r="U36" s="17"/>
      <c r="V36" s="17"/>
      <c r="W36" s="17"/>
      <c r="X36" s="18"/>
      <c r="Y36" s="17"/>
      <c r="Z36" s="17"/>
      <c r="AA36" s="16"/>
      <c r="AB36" s="19"/>
    </row>
    <row r="37" spans="1:29" ht="20.25" x14ac:dyDescent="0.3">
      <c r="A37" s="5"/>
      <c r="F37" s="161" t="s">
        <v>40</v>
      </c>
      <c r="G37" s="161"/>
      <c r="H37" s="13"/>
      <c r="I37" s="13"/>
      <c r="J37" s="13"/>
      <c r="K37" s="13"/>
      <c r="L37" s="13"/>
      <c r="N37" s="6">
        <f>SUM(N6:N36)</f>
        <v>184</v>
      </c>
      <c r="O37" s="6">
        <f>SUM(O6:O36)</f>
        <v>184</v>
      </c>
      <c r="P37" s="6">
        <f>SUM(P6:P36)</f>
        <v>0</v>
      </c>
      <c r="S37" s="16"/>
      <c r="T37" s="16"/>
      <c r="U37" s="16"/>
      <c r="V37" s="16"/>
      <c r="W37" s="16"/>
      <c r="X37" s="16"/>
      <c r="Y37" s="16"/>
      <c r="Z37" s="16"/>
      <c r="AA37" s="26"/>
      <c r="AB37" s="26"/>
    </row>
    <row r="38" spans="1:29" ht="20.25" x14ac:dyDescent="0.3">
      <c r="C38" s="162">
        <f>SUM(D6:D37)</f>
        <v>184</v>
      </c>
      <c r="D38" s="162"/>
      <c r="E38" s="154" t="s">
        <v>41</v>
      </c>
      <c r="F38" s="154"/>
      <c r="G38" s="154"/>
      <c r="H38" s="55"/>
      <c r="I38" s="55"/>
      <c r="J38" s="55"/>
      <c r="K38" s="55"/>
      <c r="L38" s="55"/>
      <c r="S38" s="26"/>
      <c r="T38" s="26"/>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September!P43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COUNTIF(C7:C36,"F")</f>
        <v>1</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Grundeinstellung!J35</f>
        <v>35</v>
      </c>
      <c r="D49" s="5"/>
      <c r="O49" s="89"/>
      <c r="P49" s="15"/>
      <c r="Q49" s="20"/>
      <c r="R49" s="88"/>
      <c r="S49" s="20"/>
      <c r="T49" s="26"/>
    </row>
    <row r="50" spans="1:20" ht="15" x14ac:dyDescent="0.2">
      <c r="A50" s="13" t="s">
        <v>76</v>
      </c>
      <c r="C50" s="87">
        <f>Jänner!P45+Februar!P45+März!P45+April!P45+Mai!P45+Juni!P45+Juli!P45+August!P45+September!P45+Oktober!P45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60" priority="76" stopIfTrue="1">
      <formula>OR($B6=1,$B6=7)</formula>
    </cfRule>
    <cfRule type="expression" dxfId="59" priority="77" stopIfTrue="1">
      <formula>$C6="F"</formula>
    </cfRule>
  </conditionalFormatting>
  <conditionalFormatting sqref="B6:J36">
    <cfRule type="expression" dxfId="58" priority="4" stopIfTrue="1">
      <formula>OR($B6=1,$B6=7)</formula>
    </cfRule>
    <cfRule type="expression" dxfId="57" priority="5" stopIfTrue="1">
      <formula>$C6="F"</formula>
    </cfRule>
  </conditionalFormatting>
  <conditionalFormatting sqref="G6:J36">
    <cfRule type="expression" dxfId="56" priority="3" stopIfTrue="1">
      <formula>$L6=1</formula>
    </cfRule>
  </conditionalFormatting>
  <conditionalFormatting sqref="J6:J36">
    <cfRule type="expression" dxfId="55" priority="1" stopIfTrue="1">
      <formula>OR($B6=1,$B6=7)</formula>
    </cfRule>
    <cfRule type="expression" dxfId="54" priority="2" stopIfTrue="1">
      <formula>$C6="F"</formula>
    </cfRule>
  </conditionalFormatting>
  <conditionalFormatting sqref="K6">
    <cfRule type="expression" dxfId="53" priority="44" stopIfTrue="1">
      <formula>OR($B6=1,$B6=7)</formula>
    </cfRule>
    <cfRule type="expression" dxfId="52" priority="45" stopIfTrue="1">
      <formula>$C6="F"</formula>
    </cfRule>
  </conditionalFormatting>
  <conditionalFormatting sqref="K6:K36">
    <cfRule type="expression" dxfId="51" priority="27" stopIfTrue="1">
      <formula>OR($B6=1,$B6=7)</formula>
    </cfRule>
    <cfRule type="expression" dxfId="50" priority="28" stopIfTrue="1">
      <formula>$C6="F"</formula>
    </cfRule>
  </conditionalFormatting>
  <conditionalFormatting sqref="K7:K36">
    <cfRule type="expression" dxfId="49" priority="25" stopIfTrue="1">
      <formula>OR($B7=1,$B7=7)</formula>
    </cfRule>
    <cfRule type="expression" dxfId="48" priority="26" stopIfTrue="1">
      <formula>$C7="F"</formula>
    </cfRule>
  </conditionalFormatting>
  <conditionalFormatting sqref="M6:R36">
    <cfRule type="expression" dxfId="47" priority="20" stopIfTrue="1">
      <formula>OR($B6=1,$B6=7)</formula>
    </cfRule>
    <cfRule type="expression" dxfId="46" priority="21" stopIfTrue="1">
      <formula>$C6="F"</formula>
    </cfRule>
  </conditionalFormatting>
  <conditionalFormatting sqref="N6:N36">
    <cfRule type="cellIs" dxfId="45" priority="18" stopIfTrue="1" operator="greaterThan">
      <formula>10</formula>
    </cfRule>
    <cfRule type="cellIs" dxfId="44" priority="19" stopIfTrue="1" operator="equal">
      <formula>10</formula>
    </cfRule>
  </conditionalFormatting>
  <conditionalFormatting sqref="S6:S36">
    <cfRule type="cellIs" dxfId="43" priority="73"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customProperties>
    <customPr name="Version" r:id="rId2"/>
  </customProperties>
  <ignoredErrors>
    <ignoredError sqref="M5:P5 A5:D5 M37:P38 A37:G38 A6:C6 A7:C29 A32:C35 A30:B30 A31:B31 A36:B36 D6:I3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4.7109375" style="1" bestFit="1" customWidth="1" collapsed="1"/>
    <col min="4" max="4" width="4" style="1" customWidth="1"/>
    <col min="5" max="5" width="7" style="5" bestFit="1"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45962</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Oktober!A36+1</f>
        <v>45962</v>
      </c>
      <c r="B6" s="1">
        <f>WEEKDAY(A6,1)</f>
        <v>7</v>
      </c>
      <c r="C6" s="29" t="s">
        <v>9</v>
      </c>
      <c r="D6" s="3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 t="shared" ref="I6" si="0">+H6-G6</f>
        <v>0</v>
      </c>
      <c r="J6" s="56">
        <f t="shared" ref="J6" si="1">IF(K6&lt;6.1,0,IF(G6=0,(G6-E6)*-24,(G6-E6)*24))</f>
        <v>0</v>
      </c>
      <c r="K6" s="56">
        <f t="shared" ref="K6" si="2">(F6-E6)*24</f>
        <v>0</v>
      </c>
      <c r="L6" s="5">
        <f t="shared" ref="L6" si="3">IF(J6&gt;6,1,0)</f>
        <v>0</v>
      </c>
      <c r="M6" s="32">
        <f t="shared" ref="M6" si="4">F6-E6-I6</f>
        <v>0</v>
      </c>
      <c r="N6" s="33">
        <f t="shared" ref="N6" si="5">IF(OR(C6="K",C6="U"),O6,M6*24)</f>
        <v>0</v>
      </c>
      <c r="O6" s="33">
        <f>IF($C6="F",0,LOOKUP($B6,Grundeinstellung!$B$6:$B$12,Grundeinstellung!G$6:G$12))</f>
        <v>0</v>
      </c>
      <c r="P6" s="33">
        <f t="shared" ref="P6" si="6">N6-O6</f>
        <v>0</v>
      </c>
      <c r="R6" s="34" t="s">
        <v>43</v>
      </c>
      <c r="S6" s="52">
        <f t="shared" ref="S6:S37" ca="1" si="7">IF(A6=T6,"heute",0)</f>
        <v>0</v>
      </c>
      <c r="T6" s="53">
        <f t="shared" ref="T6:T37" ca="1" si="8">TODAY()</f>
        <v>45832</v>
      </c>
      <c r="U6" s="17"/>
      <c r="V6" s="17"/>
      <c r="W6" s="17"/>
      <c r="X6" s="18"/>
      <c r="Y6" s="17"/>
      <c r="Z6" s="17"/>
      <c r="AA6" s="16"/>
      <c r="AB6" s="19"/>
    </row>
    <row r="7" spans="1:28" ht="18" x14ac:dyDescent="0.25">
      <c r="A7" s="35">
        <f>A6+1</f>
        <v>45963</v>
      </c>
      <c r="B7" s="1">
        <f t="shared" ref="B7:B35" si="9">WEEKDAY(A7,1)</f>
        <v>1</v>
      </c>
      <c r="C7" s="29"/>
      <c r="D7" s="30">
        <f>IF(OR($C7="F",$C7="K",$C7="U",$C7="ZA"),0,LOOKUP($B7,Grundeinstellung!$B$6:$B$12,Grundeinstellung!G$6:G$12))</f>
        <v>0</v>
      </c>
      <c r="E7" s="64">
        <f>IF(OR($C7="F",$C7="K",$C7="U",$C7="ZA"),0,LOOKUP($B7,Grundeinstellung!$B$6:$B$12,Grundeinstellung!C$6:C$12))</f>
        <v>0</v>
      </c>
      <c r="F7" s="65">
        <f>IF(OR($C7="F",$C7="K",$C7="U",$C7="ZA"),0,LOOKUP($B7,Grundeinstellung!$B$6:$B$12,Grundeinstellung!D$6:D$12))</f>
        <v>0</v>
      </c>
      <c r="G7" s="64">
        <f>IF(OR($C7="F",$C7="K",$C7="U",$C7="ZA"),0,LOOKUP($B7,Grundeinstellung!$B$6:$B$12,Grundeinstellung!E$6:E$12))</f>
        <v>0</v>
      </c>
      <c r="H7" s="31">
        <f>IF(OR($C7="F",$C7="K",$C7="U",$C7="ZA"),0,LOOKUP($B7,Grundeinstellung!$B$6:$B$12,Grundeinstellung!F$6:F$12))</f>
        <v>0</v>
      </c>
      <c r="I7" s="65">
        <f t="shared" ref="I7:I35" si="10">+H7-G7</f>
        <v>0</v>
      </c>
      <c r="J7" s="56">
        <f t="shared" ref="J7:J35" si="11">IF(K7&lt;6.1,0,IF(G7=0,(G7-E7)*-24,(G7-E7)*24))</f>
        <v>0</v>
      </c>
      <c r="K7" s="56">
        <f t="shared" ref="K7:K35" si="12">(F7-E7)*24</f>
        <v>0</v>
      </c>
      <c r="L7" s="5">
        <f t="shared" ref="L7:L35" si="13">IF(J7&gt;6,1,0)</f>
        <v>0</v>
      </c>
      <c r="M7" s="32">
        <f t="shared" ref="M7:M35" si="14">F7-E7-I7</f>
        <v>0</v>
      </c>
      <c r="N7" s="33">
        <f t="shared" ref="N7:N35" si="15">IF(OR(C7="K",C7="U"),O7,M7*24)</f>
        <v>0</v>
      </c>
      <c r="O7" s="33">
        <f>IF($C7="F",0,LOOKUP($B7,Grundeinstellung!$B$6:$B$12,Grundeinstellung!G$6:G$12))</f>
        <v>0</v>
      </c>
      <c r="P7" s="33">
        <f t="shared" ref="P7:P35" si="16">N7-O7</f>
        <v>0</v>
      </c>
      <c r="R7" s="34"/>
      <c r="S7" s="52">
        <f t="shared" ca="1" si="7"/>
        <v>0</v>
      </c>
      <c r="T7" s="53">
        <f t="shared" ca="1" si="8"/>
        <v>45832</v>
      </c>
      <c r="U7" s="17"/>
      <c r="V7" s="17"/>
      <c r="W7" s="17"/>
      <c r="X7" s="18"/>
      <c r="Y7" s="17"/>
      <c r="Z7" s="17"/>
      <c r="AA7" s="16"/>
      <c r="AB7" s="19"/>
    </row>
    <row r="8" spans="1:28" ht="18" x14ac:dyDescent="0.25">
      <c r="A8" s="35">
        <f t="shared" ref="A8:A35" si="17">A7+1</f>
        <v>45964</v>
      </c>
      <c r="B8" s="1">
        <f t="shared" si="9"/>
        <v>2</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10"/>
        <v>2.083333333333337E-2</v>
      </c>
      <c r="J8" s="56">
        <f t="shared" si="11"/>
        <v>3.4999999999999996</v>
      </c>
      <c r="K8" s="56">
        <f t="shared" si="12"/>
        <v>8.5</v>
      </c>
      <c r="L8" s="5">
        <f t="shared" si="13"/>
        <v>0</v>
      </c>
      <c r="M8" s="32">
        <f t="shared" si="14"/>
        <v>0.33333333333333331</v>
      </c>
      <c r="N8" s="33">
        <f t="shared" si="15"/>
        <v>8</v>
      </c>
      <c r="O8" s="33">
        <f>IF($C8="F",0,LOOKUP($B8,Grundeinstellung!$B$6:$B$12,Grundeinstellung!G$6:G$12))</f>
        <v>8</v>
      </c>
      <c r="P8" s="33">
        <f t="shared" si="16"/>
        <v>0</v>
      </c>
      <c r="R8" s="34"/>
      <c r="S8" s="52">
        <f t="shared" ca="1" si="7"/>
        <v>0</v>
      </c>
      <c r="T8" s="53">
        <f t="shared" ca="1" si="8"/>
        <v>45832</v>
      </c>
      <c r="U8" s="17"/>
      <c r="V8" s="17"/>
      <c r="W8" s="17"/>
      <c r="X8" s="18"/>
      <c r="Y8" s="17"/>
      <c r="Z8" s="17"/>
      <c r="AA8" s="16"/>
      <c r="AB8" s="19"/>
    </row>
    <row r="9" spans="1:28" ht="18" x14ac:dyDescent="0.25">
      <c r="A9" s="35">
        <f t="shared" si="17"/>
        <v>45965</v>
      </c>
      <c r="B9" s="1">
        <f t="shared" si="9"/>
        <v>3</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10"/>
        <v>2.083333333333337E-2</v>
      </c>
      <c r="J9" s="56">
        <f t="shared" si="11"/>
        <v>3.4999999999999996</v>
      </c>
      <c r="K9" s="56">
        <f t="shared" si="12"/>
        <v>8.5</v>
      </c>
      <c r="L9" s="5">
        <f t="shared" si="13"/>
        <v>0</v>
      </c>
      <c r="M9" s="32">
        <f t="shared" si="14"/>
        <v>0.33333333333333331</v>
      </c>
      <c r="N9" s="33">
        <f t="shared" si="15"/>
        <v>8</v>
      </c>
      <c r="O9" s="33">
        <f>IF($C9="F",0,LOOKUP($B9,Grundeinstellung!$B$6:$B$12,Grundeinstellung!G$6:G$12))</f>
        <v>8</v>
      </c>
      <c r="P9" s="33">
        <f t="shared" si="16"/>
        <v>0</v>
      </c>
      <c r="R9" s="34"/>
      <c r="S9" s="52">
        <f t="shared" ca="1" si="7"/>
        <v>0</v>
      </c>
      <c r="T9" s="53">
        <f t="shared" ca="1" si="8"/>
        <v>45832</v>
      </c>
      <c r="U9" s="17"/>
      <c r="V9" s="17"/>
      <c r="W9" s="17"/>
      <c r="X9" s="18"/>
      <c r="Y9" s="17"/>
      <c r="Z9" s="17"/>
      <c r="AA9" s="16"/>
      <c r="AB9" s="19"/>
    </row>
    <row r="10" spans="1:28" ht="18" x14ac:dyDescent="0.25">
      <c r="A10" s="35">
        <f t="shared" si="17"/>
        <v>45966</v>
      </c>
      <c r="B10" s="1">
        <f t="shared" si="9"/>
        <v>4</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10"/>
        <v>2.083333333333337E-2</v>
      </c>
      <c r="J10" s="56">
        <f t="shared" si="11"/>
        <v>3.4999999999999996</v>
      </c>
      <c r="K10" s="56">
        <f t="shared" si="12"/>
        <v>8.5</v>
      </c>
      <c r="L10" s="5">
        <f t="shared" si="13"/>
        <v>0</v>
      </c>
      <c r="M10" s="32">
        <f t="shared" si="14"/>
        <v>0.33333333333333331</v>
      </c>
      <c r="N10" s="33">
        <f t="shared" si="15"/>
        <v>8</v>
      </c>
      <c r="O10" s="33">
        <f>IF($C10="F",0,LOOKUP($B10,Grundeinstellung!$B$6:$B$12,Grundeinstellung!G$6:G$12))</f>
        <v>8</v>
      </c>
      <c r="P10" s="33">
        <f t="shared" si="16"/>
        <v>0</v>
      </c>
      <c r="R10" s="34"/>
      <c r="S10" s="52">
        <f t="shared" ca="1" si="7"/>
        <v>0</v>
      </c>
      <c r="T10" s="53">
        <f t="shared" ca="1" si="8"/>
        <v>45832</v>
      </c>
      <c r="U10" s="17"/>
      <c r="V10" s="17"/>
      <c r="W10" s="17"/>
      <c r="X10" s="18"/>
      <c r="Y10" s="17"/>
      <c r="Z10" s="17"/>
      <c r="AA10" s="16"/>
      <c r="AB10" s="19"/>
    </row>
    <row r="11" spans="1:28" ht="18" x14ac:dyDescent="0.25">
      <c r="A11" s="35">
        <f t="shared" si="17"/>
        <v>45967</v>
      </c>
      <c r="B11" s="1">
        <f t="shared" si="9"/>
        <v>5</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10"/>
        <v>2.083333333333337E-2</v>
      </c>
      <c r="J11" s="56">
        <f t="shared" si="11"/>
        <v>3.4999999999999996</v>
      </c>
      <c r="K11" s="56">
        <f t="shared" si="12"/>
        <v>8.5</v>
      </c>
      <c r="L11" s="5">
        <f t="shared" si="13"/>
        <v>0</v>
      </c>
      <c r="M11" s="32">
        <f t="shared" si="14"/>
        <v>0.33333333333333331</v>
      </c>
      <c r="N11" s="33">
        <f t="shared" si="15"/>
        <v>8</v>
      </c>
      <c r="O11" s="33">
        <f>IF($C11="F",0,LOOKUP($B11,Grundeinstellung!$B$6:$B$12,Grundeinstellung!G$6:G$12))</f>
        <v>8</v>
      </c>
      <c r="P11" s="33">
        <f t="shared" si="16"/>
        <v>0</v>
      </c>
      <c r="R11" s="34"/>
      <c r="S11" s="52">
        <f t="shared" ca="1" si="7"/>
        <v>0</v>
      </c>
      <c r="T11" s="53">
        <f t="shared" ca="1" si="8"/>
        <v>45832</v>
      </c>
      <c r="U11" s="17"/>
      <c r="V11" s="17"/>
      <c r="W11" s="17"/>
      <c r="X11" s="18"/>
      <c r="Y11" s="17"/>
      <c r="Z11" s="17"/>
      <c r="AA11" s="16"/>
      <c r="AB11" s="19"/>
    </row>
    <row r="12" spans="1:28" ht="18" x14ac:dyDescent="0.25">
      <c r="A12" s="35">
        <f t="shared" si="17"/>
        <v>45968</v>
      </c>
      <c r="B12" s="1">
        <f t="shared" si="9"/>
        <v>6</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10"/>
        <v>2.083333333333337E-2</v>
      </c>
      <c r="J12" s="56">
        <f t="shared" si="11"/>
        <v>3.4999999999999996</v>
      </c>
      <c r="K12" s="56">
        <f t="shared" si="12"/>
        <v>8.5</v>
      </c>
      <c r="L12" s="5">
        <f t="shared" si="13"/>
        <v>0</v>
      </c>
      <c r="M12" s="32">
        <f t="shared" si="14"/>
        <v>0.33333333333333331</v>
      </c>
      <c r="N12" s="33">
        <f t="shared" si="15"/>
        <v>8</v>
      </c>
      <c r="O12" s="33">
        <f>IF($C12="F",0,LOOKUP($B12,Grundeinstellung!$B$6:$B$12,Grundeinstellung!G$6:G$12))</f>
        <v>8</v>
      </c>
      <c r="P12" s="33">
        <f t="shared" si="16"/>
        <v>0</v>
      </c>
      <c r="R12" s="30"/>
      <c r="S12" s="52">
        <f t="shared" ca="1" si="7"/>
        <v>0</v>
      </c>
      <c r="T12" s="53">
        <f t="shared" ca="1" si="8"/>
        <v>45832</v>
      </c>
      <c r="U12" s="17"/>
      <c r="V12" s="17"/>
      <c r="W12" s="17"/>
      <c r="X12" s="18"/>
      <c r="Y12" s="17"/>
      <c r="Z12" s="17"/>
      <c r="AA12" s="16"/>
      <c r="AB12" s="19"/>
    </row>
    <row r="13" spans="1:28" ht="18" x14ac:dyDescent="0.25">
      <c r="A13" s="35">
        <f t="shared" si="17"/>
        <v>45969</v>
      </c>
      <c r="B13" s="1">
        <f t="shared" si="9"/>
        <v>7</v>
      </c>
      <c r="C13" s="29"/>
      <c r="D13" s="30">
        <f>IF(OR($C13="F",$C13="K",$C13="U",$C13="ZA"),0,LOOKUP($B13,Grundeinstellung!$B$6:$B$12,Grundeinstellung!G$6:G$12))</f>
        <v>0</v>
      </c>
      <c r="E13" s="64">
        <f>IF(OR($C13="F",$C13="K",$C13="U",$C13="ZA"),0,LOOKUP($B13,Grundeinstellung!$B$6:$B$12,Grundeinstellung!C$6:C$12))</f>
        <v>0</v>
      </c>
      <c r="F13" s="65">
        <f>IF(OR($C13="F",$C13="K",$C13="U",$C13="ZA"),0,LOOKUP($B13,Grundeinstellung!$B$6:$B$12,Grundeinstellung!D$6:D$12))</f>
        <v>0</v>
      </c>
      <c r="G13" s="64">
        <f>IF(OR($C13="F",$C13="K",$C13="U",$C13="ZA"),0,LOOKUP($B13,Grundeinstellung!$B$6:$B$12,Grundeinstellung!E$6:E$12))</f>
        <v>0</v>
      </c>
      <c r="H13" s="31">
        <f>IF(OR($C13="F",$C13="K",$C13="U",$C13="ZA"),0,LOOKUP($B13,Grundeinstellung!$B$6:$B$12,Grundeinstellung!F$6:F$12))</f>
        <v>0</v>
      </c>
      <c r="I13" s="65">
        <f t="shared" si="10"/>
        <v>0</v>
      </c>
      <c r="J13" s="56">
        <f t="shared" si="11"/>
        <v>0</v>
      </c>
      <c r="K13" s="56">
        <f t="shared" si="12"/>
        <v>0</v>
      </c>
      <c r="L13" s="5">
        <f t="shared" si="13"/>
        <v>0</v>
      </c>
      <c r="M13" s="32">
        <f t="shared" si="14"/>
        <v>0</v>
      </c>
      <c r="N13" s="33">
        <f t="shared" si="15"/>
        <v>0</v>
      </c>
      <c r="O13" s="33">
        <f>IF($C13="F",0,LOOKUP($B13,Grundeinstellung!$B$6:$B$12,Grundeinstellung!G$6:G$12))</f>
        <v>0</v>
      </c>
      <c r="P13" s="33">
        <f t="shared" si="16"/>
        <v>0</v>
      </c>
      <c r="R13" s="34"/>
      <c r="S13" s="52">
        <f t="shared" ca="1" si="7"/>
        <v>0</v>
      </c>
      <c r="T13" s="53">
        <f t="shared" ca="1" si="8"/>
        <v>45832</v>
      </c>
      <c r="U13" s="17"/>
      <c r="V13" s="17"/>
      <c r="W13" s="17"/>
      <c r="X13" s="18"/>
      <c r="Y13" s="17"/>
      <c r="Z13" s="17"/>
      <c r="AA13" s="16"/>
      <c r="AB13" s="19"/>
    </row>
    <row r="14" spans="1:28" ht="18" x14ac:dyDescent="0.25">
      <c r="A14" s="35">
        <f t="shared" si="17"/>
        <v>45970</v>
      </c>
      <c r="B14" s="1">
        <f t="shared" si="9"/>
        <v>1</v>
      </c>
      <c r="C14" s="29"/>
      <c r="D14" s="30">
        <f>IF(OR($C14="F",$C14="K",$C14="U",$C14="ZA"),0,LOOKUP($B14,Grundeinstellung!$B$6:$B$12,Grundeinstellung!G$6:G$12))</f>
        <v>0</v>
      </c>
      <c r="E14" s="64">
        <f>IF(OR($C14="F",$C14="K",$C14="U",$C14="ZA"),0,LOOKUP($B14,Grundeinstellung!$B$6:$B$12,Grundeinstellung!C$6:C$12))</f>
        <v>0</v>
      </c>
      <c r="F14" s="65">
        <f>IF(OR($C14="F",$C14="K",$C14="U",$C14="ZA"),0,LOOKUP($B14,Grundeinstellung!$B$6:$B$12,Grundeinstellung!D$6:D$12))</f>
        <v>0</v>
      </c>
      <c r="G14" s="64">
        <f>IF(OR($C14="F",$C14="K",$C14="U",$C14="ZA"),0,LOOKUP($B14,Grundeinstellung!$B$6:$B$12,Grundeinstellung!E$6:E$12))</f>
        <v>0</v>
      </c>
      <c r="H14" s="31">
        <f>IF(OR($C14="F",$C14="K",$C14="U",$C14="ZA"),0,LOOKUP($B14,Grundeinstellung!$B$6:$B$12,Grundeinstellung!F$6:F$12))</f>
        <v>0</v>
      </c>
      <c r="I14" s="65">
        <f t="shared" si="10"/>
        <v>0</v>
      </c>
      <c r="J14" s="56">
        <f t="shared" si="11"/>
        <v>0</v>
      </c>
      <c r="K14" s="56">
        <f t="shared" si="12"/>
        <v>0</v>
      </c>
      <c r="L14" s="5">
        <f t="shared" si="13"/>
        <v>0</v>
      </c>
      <c r="M14" s="32">
        <f t="shared" si="14"/>
        <v>0</v>
      </c>
      <c r="N14" s="33">
        <f t="shared" si="15"/>
        <v>0</v>
      </c>
      <c r="O14" s="33">
        <f>IF($C14="F",0,LOOKUP($B14,Grundeinstellung!$B$6:$B$12,Grundeinstellung!G$6:G$12))</f>
        <v>0</v>
      </c>
      <c r="P14" s="33">
        <f t="shared" si="16"/>
        <v>0</v>
      </c>
      <c r="R14" s="34"/>
      <c r="S14" s="52">
        <f t="shared" ca="1" si="7"/>
        <v>0</v>
      </c>
      <c r="T14" s="53">
        <f t="shared" ca="1" si="8"/>
        <v>45832</v>
      </c>
      <c r="U14" s="17"/>
      <c r="V14" s="17"/>
      <c r="W14" s="17"/>
      <c r="X14" s="18"/>
      <c r="Y14" s="17"/>
      <c r="Z14" s="17"/>
      <c r="AA14" s="16"/>
      <c r="AB14" s="19"/>
    </row>
    <row r="15" spans="1:28" ht="18" x14ac:dyDescent="0.25">
      <c r="A15" s="35">
        <f t="shared" si="17"/>
        <v>45971</v>
      </c>
      <c r="B15" s="1">
        <f t="shared" si="9"/>
        <v>2</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10"/>
        <v>2.083333333333337E-2</v>
      </c>
      <c r="J15" s="56">
        <f t="shared" si="11"/>
        <v>3.4999999999999996</v>
      </c>
      <c r="K15" s="56">
        <f t="shared" si="12"/>
        <v>8.5</v>
      </c>
      <c r="L15" s="5">
        <f t="shared" si="13"/>
        <v>0</v>
      </c>
      <c r="M15" s="32">
        <f t="shared" si="14"/>
        <v>0.33333333333333331</v>
      </c>
      <c r="N15" s="33">
        <f t="shared" si="15"/>
        <v>8</v>
      </c>
      <c r="O15" s="33">
        <f>IF($C15="F",0,LOOKUP($B15,Grundeinstellung!$B$6:$B$12,Grundeinstellung!G$6:G$12))</f>
        <v>8</v>
      </c>
      <c r="P15" s="33">
        <f t="shared" si="16"/>
        <v>0</v>
      </c>
      <c r="R15" s="34"/>
      <c r="S15" s="52">
        <f t="shared" ca="1" si="7"/>
        <v>0</v>
      </c>
      <c r="T15" s="53">
        <f t="shared" ca="1" si="8"/>
        <v>45832</v>
      </c>
      <c r="U15" s="17"/>
      <c r="V15" s="17"/>
      <c r="W15" s="17"/>
      <c r="X15" s="18"/>
      <c r="Y15" s="17"/>
      <c r="Z15" s="17"/>
      <c r="AA15" s="16"/>
      <c r="AB15" s="19"/>
    </row>
    <row r="16" spans="1:28" ht="18" x14ac:dyDescent="0.25">
      <c r="A16" s="35">
        <f t="shared" si="17"/>
        <v>45972</v>
      </c>
      <c r="B16" s="1">
        <f t="shared" si="9"/>
        <v>3</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10"/>
        <v>2.083333333333337E-2</v>
      </c>
      <c r="J16" s="56">
        <f t="shared" si="11"/>
        <v>3.4999999999999996</v>
      </c>
      <c r="K16" s="56">
        <f t="shared" si="12"/>
        <v>8.5</v>
      </c>
      <c r="L16" s="5">
        <f t="shared" si="13"/>
        <v>0</v>
      </c>
      <c r="M16" s="32">
        <f t="shared" si="14"/>
        <v>0.33333333333333331</v>
      </c>
      <c r="N16" s="33">
        <f t="shared" si="15"/>
        <v>8</v>
      </c>
      <c r="O16" s="33">
        <f>IF($C16="F",0,LOOKUP($B16,Grundeinstellung!$B$6:$B$12,Grundeinstellung!G$6:G$12))</f>
        <v>8</v>
      </c>
      <c r="P16" s="33">
        <f t="shared" si="16"/>
        <v>0</v>
      </c>
      <c r="R16" s="34"/>
      <c r="S16" s="52">
        <f t="shared" ca="1" si="7"/>
        <v>0</v>
      </c>
      <c r="T16" s="53">
        <f t="shared" ca="1" si="8"/>
        <v>45832</v>
      </c>
      <c r="U16" s="17"/>
      <c r="V16" s="17"/>
      <c r="W16" s="17"/>
      <c r="X16" s="18"/>
      <c r="Y16" s="17"/>
      <c r="Z16" s="17"/>
      <c r="AA16" s="16"/>
      <c r="AB16" s="19"/>
    </row>
    <row r="17" spans="1:28" ht="18" x14ac:dyDescent="0.25">
      <c r="A17" s="35">
        <f t="shared" si="17"/>
        <v>45973</v>
      </c>
      <c r="B17" s="1">
        <f t="shared" si="9"/>
        <v>4</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10"/>
        <v>2.083333333333337E-2</v>
      </c>
      <c r="J17" s="56">
        <f t="shared" si="11"/>
        <v>3.4999999999999996</v>
      </c>
      <c r="K17" s="56">
        <f t="shared" si="12"/>
        <v>8.5</v>
      </c>
      <c r="L17" s="5">
        <f t="shared" si="13"/>
        <v>0</v>
      </c>
      <c r="M17" s="32">
        <f t="shared" si="14"/>
        <v>0.33333333333333331</v>
      </c>
      <c r="N17" s="33">
        <f t="shared" si="15"/>
        <v>8</v>
      </c>
      <c r="O17" s="33">
        <f>IF($C17="F",0,LOOKUP($B17,Grundeinstellung!$B$6:$B$12,Grundeinstellung!G$6:G$12))</f>
        <v>8</v>
      </c>
      <c r="P17" s="33">
        <f t="shared" si="16"/>
        <v>0</v>
      </c>
      <c r="R17" s="34"/>
      <c r="S17" s="52">
        <f t="shared" ca="1" si="7"/>
        <v>0</v>
      </c>
      <c r="T17" s="53">
        <f t="shared" ca="1" si="8"/>
        <v>45832</v>
      </c>
      <c r="U17" s="17"/>
      <c r="V17" s="17"/>
      <c r="W17" s="17"/>
      <c r="X17" s="18"/>
      <c r="Y17" s="17"/>
      <c r="Z17" s="17"/>
      <c r="AA17" s="16"/>
      <c r="AB17" s="19"/>
    </row>
    <row r="18" spans="1:28" ht="18" x14ac:dyDescent="0.25">
      <c r="A18" s="35">
        <f t="shared" si="17"/>
        <v>45974</v>
      </c>
      <c r="B18" s="1">
        <f t="shared" si="9"/>
        <v>5</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10"/>
        <v>2.083333333333337E-2</v>
      </c>
      <c r="J18" s="56">
        <f t="shared" si="11"/>
        <v>3.4999999999999996</v>
      </c>
      <c r="K18" s="56">
        <f t="shared" si="12"/>
        <v>8.5</v>
      </c>
      <c r="L18" s="5">
        <f t="shared" si="13"/>
        <v>0</v>
      </c>
      <c r="M18" s="32">
        <f t="shared" si="14"/>
        <v>0.33333333333333331</v>
      </c>
      <c r="N18" s="33">
        <f t="shared" si="15"/>
        <v>8</v>
      </c>
      <c r="O18" s="33">
        <f>IF($C18="F",0,LOOKUP($B18,Grundeinstellung!$B$6:$B$12,Grundeinstellung!G$6:G$12))</f>
        <v>8</v>
      </c>
      <c r="P18" s="33">
        <f t="shared" si="16"/>
        <v>0</v>
      </c>
      <c r="R18" s="34"/>
      <c r="S18" s="52">
        <f t="shared" ca="1" si="7"/>
        <v>0</v>
      </c>
      <c r="T18" s="53">
        <f t="shared" ca="1" si="8"/>
        <v>45832</v>
      </c>
      <c r="U18" s="17"/>
      <c r="V18" s="17"/>
      <c r="W18" s="17"/>
      <c r="X18" s="18"/>
      <c r="Y18" s="17"/>
      <c r="Z18" s="17"/>
      <c r="AA18" s="16"/>
      <c r="AB18" s="19"/>
    </row>
    <row r="19" spans="1:28" ht="18" x14ac:dyDescent="0.25">
      <c r="A19" s="35">
        <f t="shared" si="17"/>
        <v>45975</v>
      </c>
      <c r="B19" s="1">
        <f t="shared" si="9"/>
        <v>6</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10"/>
        <v>2.083333333333337E-2</v>
      </c>
      <c r="J19" s="56">
        <f t="shared" si="11"/>
        <v>3.4999999999999996</v>
      </c>
      <c r="K19" s="56">
        <f t="shared" si="12"/>
        <v>8.5</v>
      </c>
      <c r="L19" s="5">
        <f t="shared" si="13"/>
        <v>0</v>
      </c>
      <c r="M19" s="32">
        <f t="shared" si="14"/>
        <v>0.33333333333333331</v>
      </c>
      <c r="N19" s="33">
        <f t="shared" si="15"/>
        <v>8</v>
      </c>
      <c r="O19" s="33">
        <f>IF($C19="F",0,LOOKUP($B19,Grundeinstellung!$B$6:$B$12,Grundeinstellung!G$6:G$12))</f>
        <v>8</v>
      </c>
      <c r="P19" s="33">
        <f t="shared" si="16"/>
        <v>0</v>
      </c>
      <c r="R19" s="30"/>
      <c r="S19" s="52">
        <f t="shared" ca="1" si="7"/>
        <v>0</v>
      </c>
      <c r="T19" s="53">
        <f t="shared" ca="1" si="8"/>
        <v>45832</v>
      </c>
      <c r="U19" s="17"/>
      <c r="V19" s="17"/>
      <c r="W19" s="17"/>
      <c r="X19" s="18"/>
      <c r="Y19" s="17"/>
      <c r="Z19" s="17"/>
      <c r="AA19" s="16"/>
      <c r="AB19" s="19"/>
    </row>
    <row r="20" spans="1:28" ht="18" x14ac:dyDescent="0.25">
      <c r="A20" s="35">
        <f t="shared" si="17"/>
        <v>45976</v>
      </c>
      <c r="B20" s="1">
        <f t="shared" si="9"/>
        <v>7</v>
      </c>
      <c r="C20" s="29"/>
      <c r="D20" s="30">
        <f>IF(OR($C20="F",$C20="K",$C20="U",$C20="ZA"),0,LOOKUP($B20,Grundeinstellung!$B$6:$B$12,Grundeinstellung!G$6:G$12))</f>
        <v>0</v>
      </c>
      <c r="E20" s="64">
        <f>IF(OR($C20="F",$C20="K",$C20="U",$C20="ZA"),0,LOOKUP($B20,Grundeinstellung!$B$6:$B$12,Grundeinstellung!C$6:C$12))</f>
        <v>0</v>
      </c>
      <c r="F20" s="65">
        <f>IF(OR($C20="F",$C20="K",$C20="U",$C20="ZA"),0,LOOKUP($B20,Grundeinstellung!$B$6:$B$12,Grundeinstellung!D$6:D$12))</f>
        <v>0</v>
      </c>
      <c r="G20" s="64">
        <f>IF(OR($C20="F",$C20="K",$C20="U",$C20="ZA"),0,LOOKUP($B20,Grundeinstellung!$B$6:$B$12,Grundeinstellung!E$6:E$12))</f>
        <v>0</v>
      </c>
      <c r="H20" s="31">
        <f>IF(OR($C20="F",$C20="K",$C20="U",$C20="ZA"),0,LOOKUP($B20,Grundeinstellung!$B$6:$B$12,Grundeinstellung!F$6:F$12))</f>
        <v>0</v>
      </c>
      <c r="I20" s="65">
        <f t="shared" si="10"/>
        <v>0</v>
      </c>
      <c r="J20" s="56">
        <f t="shared" si="11"/>
        <v>0</v>
      </c>
      <c r="K20" s="56">
        <f t="shared" si="12"/>
        <v>0</v>
      </c>
      <c r="L20" s="5">
        <f t="shared" si="13"/>
        <v>0</v>
      </c>
      <c r="M20" s="32">
        <f t="shared" si="14"/>
        <v>0</v>
      </c>
      <c r="N20" s="33">
        <f t="shared" si="15"/>
        <v>0</v>
      </c>
      <c r="O20" s="33">
        <f>IF($C20="F",0,LOOKUP($B20,Grundeinstellung!$B$6:$B$12,Grundeinstellung!G$6:G$12))</f>
        <v>0</v>
      </c>
      <c r="P20" s="33">
        <f t="shared" si="16"/>
        <v>0</v>
      </c>
      <c r="R20" s="34"/>
      <c r="S20" s="52">
        <f t="shared" ca="1" si="7"/>
        <v>0</v>
      </c>
      <c r="T20" s="53">
        <f t="shared" ca="1" si="8"/>
        <v>45832</v>
      </c>
      <c r="U20" s="17"/>
      <c r="V20" s="17"/>
      <c r="W20" s="17"/>
      <c r="X20" s="18"/>
      <c r="Y20" s="17"/>
      <c r="Z20" s="17"/>
      <c r="AA20" s="16"/>
      <c r="AB20" s="19"/>
    </row>
    <row r="21" spans="1:28" ht="18" x14ac:dyDescent="0.25">
      <c r="A21" s="35">
        <f t="shared" si="17"/>
        <v>45977</v>
      </c>
      <c r="B21" s="1">
        <f t="shared" si="9"/>
        <v>1</v>
      </c>
      <c r="C21" s="29"/>
      <c r="D21" s="30">
        <f>IF(OR($C21="F",$C21="K",$C21="U",$C21="ZA"),0,LOOKUP($B21,Grundeinstellung!$B$6:$B$12,Grundeinstellung!G$6:G$12))</f>
        <v>0</v>
      </c>
      <c r="E21" s="64">
        <f>IF(OR($C21="F",$C21="K",$C21="U",$C21="ZA"),0,LOOKUP($B21,Grundeinstellung!$B$6:$B$12,Grundeinstellung!C$6:C$12))</f>
        <v>0</v>
      </c>
      <c r="F21" s="65">
        <f>IF(OR($C21="F",$C21="K",$C21="U",$C21="ZA"),0,LOOKUP($B21,Grundeinstellung!$B$6:$B$12,Grundeinstellung!D$6:D$12))</f>
        <v>0</v>
      </c>
      <c r="G21" s="64">
        <f>IF(OR($C21="F",$C21="K",$C21="U",$C21="ZA"),0,LOOKUP($B21,Grundeinstellung!$B$6:$B$12,Grundeinstellung!E$6:E$12))</f>
        <v>0</v>
      </c>
      <c r="H21" s="31">
        <f>IF(OR($C21="F",$C21="K",$C21="U",$C21="ZA"),0,LOOKUP($B21,Grundeinstellung!$B$6:$B$12,Grundeinstellung!F$6:F$12))</f>
        <v>0</v>
      </c>
      <c r="I21" s="65">
        <f t="shared" si="10"/>
        <v>0</v>
      </c>
      <c r="J21" s="56">
        <f t="shared" si="11"/>
        <v>0</v>
      </c>
      <c r="K21" s="56">
        <f t="shared" si="12"/>
        <v>0</v>
      </c>
      <c r="L21" s="5">
        <f t="shared" si="13"/>
        <v>0</v>
      </c>
      <c r="M21" s="32">
        <f t="shared" si="14"/>
        <v>0</v>
      </c>
      <c r="N21" s="33">
        <f t="shared" si="15"/>
        <v>0</v>
      </c>
      <c r="O21" s="33">
        <f>IF($C21="F",0,LOOKUP($B21,Grundeinstellung!$B$6:$B$12,Grundeinstellung!G$6:G$12))</f>
        <v>0</v>
      </c>
      <c r="P21" s="33">
        <f t="shared" si="16"/>
        <v>0</v>
      </c>
      <c r="R21" s="34"/>
      <c r="S21" s="52">
        <f t="shared" ca="1" si="7"/>
        <v>0</v>
      </c>
      <c r="T21" s="53">
        <f t="shared" ca="1" si="8"/>
        <v>45832</v>
      </c>
      <c r="U21" s="17"/>
      <c r="V21" s="17"/>
      <c r="W21" s="17"/>
      <c r="X21" s="18"/>
      <c r="Y21" s="17"/>
      <c r="Z21" s="17"/>
      <c r="AA21" s="16"/>
      <c r="AB21" s="19"/>
    </row>
    <row r="22" spans="1:28" ht="18" x14ac:dyDescent="0.25">
      <c r="A22" s="35">
        <f t="shared" si="17"/>
        <v>45978</v>
      </c>
      <c r="B22" s="1">
        <f t="shared" si="9"/>
        <v>2</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10"/>
        <v>2.083333333333337E-2</v>
      </c>
      <c r="J22" s="56">
        <f t="shared" si="11"/>
        <v>3.4999999999999996</v>
      </c>
      <c r="K22" s="56">
        <f t="shared" si="12"/>
        <v>8.5</v>
      </c>
      <c r="L22" s="5">
        <f t="shared" si="13"/>
        <v>0</v>
      </c>
      <c r="M22" s="32">
        <f t="shared" si="14"/>
        <v>0.33333333333333331</v>
      </c>
      <c r="N22" s="33">
        <f t="shared" si="15"/>
        <v>8</v>
      </c>
      <c r="O22" s="33">
        <f>IF($C22="F",0,LOOKUP($B22,Grundeinstellung!$B$6:$B$12,Grundeinstellung!G$6:G$12))</f>
        <v>8</v>
      </c>
      <c r="P22" s="33">
        <f t="shared" si="16"/>
        <v>0</v>
      </c>
      <c r="R22" s="34"/>
      <c r="S22" s="52">
        <f t="shared" ca="1" si="7"/>
        <v>0</v>
      </c>
      <c r="T22" s="53">
        <f t="shared" ca="1" si="8"/>
        <v>45832</v>
      </c>
      <c r="U22" s="17"/>
      <c r="V22" s="17"/>
      <c r="W22" s="17"/>
      <c r="X22" s="18"/>
      <c r="Y22" s="17"/>
      <c r="Z22" s="17"/>
      <c r="AA22" s="16"/>
      <c r="AB22" s="19"/>
    </row>
    <row r="23" spans="1:28" ht="18" x14ac:dyDescent="0.25">
      <c r="A23" s="35">
        <f t="shared" si="17"/>
        <v>45979</v>
      </c>
      <c r="B23" s="1">
        <f t="shared" si="9"/>
        <v>3</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10"/>
        <v>2.083333333333337E-2</v>
      </c>
      <c r="J23" s="56">
        <f t="shared" si="11"/>
        <v>3.4999999999999996</v>
      </c>
      <c r="K23" s="56">
        <f t="shared" si="12"/>
        <v>8.5</v>
      </c>
      <c r="L23" s="5">
        <f t="shared" si="13"/>
        <v>0</v>
      </c>
      <c r="M23" s="32">
        <f t="shared" si="14"/>
        <v>0.33333333333333331</v>
      </c>
      <c r="N23" s="33">
        <f t="shared" si="15"/>
        <v>8</v>
      </c>
      <c r="O23" s="33">
        <f>IF($C23="F",0,LOOKUP($B23,Grundeinstellung!$B$6:$B$12,Grundeinstellung!G$6:G$12))</f>
        <v>8</v>
      </c>
      <c r="P23" s="33">
        <f t="shared" si="16"/>
        <v>0</v>
      </c>
      <c r="R23" s="34"/>
      <c r="S23" s="52">
        <f t="shared" ca="1" si="7"/>
        <v>0</v>
      </c>
      <c r="T23" s="53">
        <f t="shared" ca="1" si="8"/>
        <v>45832</v>
      </c>
      <c r="U23" s="17"/>
      <c r="V23" s="17"/>
      <c r="W23" s="17"/>
      <c r="X23" s="18"/>
      <c r="Y23" s="17"/>
      <c r="Z23" s="17"/>
      <c r="AA23" s="16"/>
      <c r="AB23" s="19"/>
    </row>
    <row r="24" spans="1:28" ht="18" x14ac:dyDescent="0.25">
      <c r="A24" s="35">
        <f t="shared" si="17"/>
        <v>45980</v>
      </c>
      <c r="B24" s="1">
        <f t="shared" si="9"/>
        <v>4</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10"/>
        <v>2.083333333333337E-2</v>
      </c>
      <c r="J24" s="56">
        <f t="shared" si="11"/>
        <v>3.4999999999999996</v>
      </c>
      <c r="K24" s="56">
        <f t="shared" si="12"/>
        <v>8.5</v>
      </c>
      <c r="L24" s="5">
        <f t="shared" si="13"/>
        <v>0</v>
      </c>
      <c r="M24" s="32">
        <f t="shared" si="14"/>
        <v>0.33333333333333331</v>
      </c>
      <c r="N24" s="33">
        <f t="shared" si="15"/>
        <v>8</v>
      </c>
      <c r="O24" s="33">
        <f>IF($C24="F",0,LOOKUP($B24,Grundeinstellung!$B$6:$B$12,Grundeinstellung!G$6:G$12))</f>
        <v>8</v>
      </c>
      <c r="P24" s="33">
        <f t="shared" si="16"/>
        <v>0</v>
      </c>
      <c r="R24" s="34"/>
      <c r="S24" s="52">
        <f t="shared" ca="1" si="7"/>
        <v>0</v>
      </c>
      <c r="T24" s="53">
        <f t="shared" ca="1" si="8"/>
        <v>45832</v>
      </c>
      <c r="U24" s="17"/>
      <c r="V24" s="17"/>
      <c r="W24" s="17"/>
      <c r="X24" s="18"/>
      <c r="Y24" s="17"/>
      <c r="Z24" s="17"/>
      <c r="AA24" s="16"/>
      <c r="AB24" s="19"/>
    </row>
    <row r="25" spans="1:28" ht="18" x14ac:dyDescent="0.25">
      <c r="A25" s="35">
        <f t="shared" si="17"/>
        <v>45981</v>
      </c>
      <c r="B25" s="1">
        <f t="shared" si="9"/>
        <v>5</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10"/>
        <v>2.083333333333337E-2</v>
      </c>
      <c r="J25" s="56">
        <f t="shared" si="11"/>
        <v>3.4999999999999996</v>
      </c>
      <c r="K25" s="56">
        <f t="shared" si="12"/>
        <v>8.5</v>
      </c>
      <c r="L25" s="5">
        <f t="shared" si="13"/>
        <v>0</v>
      </c>
      <c r="M25" s="32">
        <f t="shared" si="14"/>
        <v>0.33333333333333331</v>
      </c>
      <c r="N25" s="33">
        <f t="shared" si="15"/>
        <v>8</v>
      </c>
      <c r="O25" s="33">
        <f>IF($C25="F",0,LOOKUP($B25,Grundeinstellung!$B$6:$B$12,Grundeinstellung!G$6:G$12))</f>
        <v>8</v>
      </c>
      <c r="P25" s="33">
        <f t="shared" si="16"/>
        <v>0</v>
      </c>
      <c r="R25" s="34"/>
      <c r="S25" s="52">
        <f t="shared" ca="1" si="7"/>
        <v>0</v>
      </c>
      <c r="T25" s="53">
        <f t="shared" ca="1" si="8"/>
        <v>45832</v>
      </c>
      <c r="U25" s="17"/>
      <c r="V25" s="17"/>
      <c r="W25" s="17"/>
      <c r="X25" s="18"/>
      <c r="Y25" s="17"/>
      <c r="Z25" s="17"/>
      <c r="AA25" s="16"/>
      <c r="AB25" s="19"/>
    </row>
    <row r="26" spans="1:28" ht="18" x14ac:dyDescent="0.25">
      <c r="A26" s="35">
        <f t="shared" si="17"/>
        <v>45982</v>
      </c>
      <c r="B26" s="1">
        <f t="shared" si="9"/>
        <v>6</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10"/>
        <v>2.083333333333337E-2</v>
      </c>
      <c r="J26" s="56">
        <f t="shared" si="11"/>
        <v>3.4999999999999996</v>
      </c>
      <c r="K26" s="56">
        <f t="shared" si="12"/>
        <v>8.5</v>
      </c>
      <c r="L26" s="5">
        <f t="shared" si="13"/>
        <v>0</v>
      </c>
      <c r="M26" s="32">
        <f t="shared" si="14"/>
        <v>0.33333333333333331</v>
      </c>
      <c r="N26" s="33">
        <f t="shared" si="15"/>
        <v>8</v>
      </c>
      <c r="O26" s="33">
        <f>IF($C26="F",0,LOOKUP($B26,Grundeinstellung!$B$6:$B$12,Grundeinstellung!G$6:G$12))</f>
        <v>8</v>
      </c>
      <c r="P26" s="33">
        <f t="shared" si="16"/>
        <v>0</v>
      </c>
      <c r="R26" s="30"/>
      <c r="S26" s="52">
        <f t="shared" ca="1" si="7"/>
        <v>0</v>
      </c>
      <c r="T26" s="53">
        <f t="shared" ca="1" si="8"/>
        <v>45832</v>
      </c>
      <c r="U26" s="17"/>
      <c r="V26" s="17"/>
      <c r="W26" s="17"/>
      <c r="X26" s="18"/>
      <c r="Y26" s="17"/>
      <c r="Z26" s="17"/>
      <c r="AA26" s="16"/>
      <c r="AB26" s="19"/>
    </row>
    <row r="27" spans="1:28" ht="18" x14ac:dyDescent="0.25">
      <c r="A27" s="35">
        <f t="shared" si="17"/>
        <v>45983</v>
      </c>
      <c r="B27" s="1">
        <f t="shared" si="9"/>
        <v>7</v>
      </c>
      <c r="C27" s="29"/>
      <c r="D27" s="30">
        <f>IF(OR($C27="F",$C27="K",$C27="U",$C27="ZA"),0,LOOKUP($B27,Grundeinstellung!$B$6:$B$12,Grundeinstellung!G$6:G$12))</f>
        <v>0</v>
      </c>
      <c r="E27" s="64">
        <f>IF(OR($C27="F",$C27="K",$C27="U",$C27="ZA"),0,LOOKUP($B27,Grundeinstellung!$B$6:$B$12,Grundeinstellung!C$6:C$12))</f>
        <v>0</v>
      </c>
      <c r="F27" s="65">
        <f>IF(OR($C27="F",$C27="K",$C27="U",$C27="ZA"),0,LOOKUP($B27,Grundeinstellung!$B$6:$B$12,Grundeinstellung!D$6:D$12))</f>
        <v>0</v>
      </c>
      <c r="G27" s="64">
        <f>IF(OR($C27="F",$C27="K",$C27="U",$C27="ZA"),0,LOOKUP($B27,Grundeinstellung!$B$6:$B$12,Grundeinstellung!E$6:E$12))</f>
        <v>0</v>
      </c>
      <c r="H27" s="31">
        <f>IF(OR($C27="F",$C27="K",$C27="U",$C27="ZA"),0,LOOKUP($B27,Grundeinstellung!$B$6:$B$12,Grundeinstellung!F$6:F$12))</f>
        <v>0</v>
      </c>
      <c r="I27" s="65">
        <f t="shared" si="10"/>
        <v>0</v>
      </c>
      <c r="J27" s="56">
        <f t="shared" si="11"/>
        <v>0</v>
      </c>
      <c r="K27" s="56">
        <f t="shared" si="12"/>
        <v>0</v>
      </c>
      <c r="L27" s="5">
        <f t="shared" si="13"/>
        <v>0</v>
      </c>
      <c r="M27" s="32">
        <f t="shared" si="14"/>
        <v>0</v>
      </c>
      <c r="N27" s="33">
        <f t="shared" si="15"/>
        <v>0</v>
      </c>
      <c r="O27" s="33">
        <f>IF($C27="F",0,LOOKUP($B27,Grundeinstellung!$B$6:$B$12,Grundeinstellung!G$6:G$12))</f>
        <v>0</v>
      </c>
      <c r="P27" s="33">
        <f t="shared" si="16"/>
        <v>0</v>
      </c>
      <c r="R27" s="34"/>
      <c r="S27" s="52">
        <f t="shared" ca="1" si="7"/>
        <v>0</v>
      </c>
      <c r="T27" s="53">
        <f t="shared" ca="1" si="8"/>
        <v>45832</v>
      </c>
      <c r="U27" s="17"/>
      <c r="V27" s="17"/>
      <c r="W27" s="17"/>
      <c r="X27" s="18"/>
      <c r="Y27" s="17"/>
      <c r="Z27" s="17"/>
      <c r="AA27" s="16"/>
      <c r="AB27" s="19"/>
    </row>
    <row r="28" spans="1:28" ht="18" x14ac:dyDescent="0.25">
      <c r="A28" s="35">
        <f t="shared" si="17"/>
        <v>45984</v>
      </c>
      <c r="B28" s="1">
        <f t="shared" si="9"/>
        <v>1</v>
      </c>
      <c r="C28" s="29"/>
      <c r="D28" s="30">
        <f>IF(OR($C28="F",$C28="K",$C28="U",$C28="ZA"),0,LOOKUP($B28,Grundeinstellung!$B$6:$B$12,Grundeinstellung!G$6:G$12))</f>
        <v>0</v>
      </c>
      <c r="E28" s="64">
        <f>IF(OR($C28="F",$C28="K",$C28="U",$C28="ZA"),0,LOOKUP($B28,Grundeinstellung!$B$6:$B$12,Grundeinstellung!C$6:C$12))</f>
        <v>0</v>
      </c>
      <c r="F28" s="65">
        <f>IF(OR($C28="F",$C28="K",$C28="U",$C28="ZA"),0,LOOKUP($B28,Grundeinstellung!$B$6:$B$12,Grundeinstellung!D$6:D$12))</f>
        <v>0</v>
      </c>
      <c r="G28" s="64">
        <f>IF(OR($C28="F",$C28="K",$C28="U",$C28="ZA"),0,LOOKUP($B28,Grundeinstellung!$B$6:$B$12,Grundeinstellung!E$6:E$12))</f>
        <v>0</v>
      </c>
      <c r="H28" s="31">
        <f>IF(OR($C28="F",$C28="K",$C28="U",$C28="ZA"),0,LOOKUP($B28,Grundeinstellung!$B$6:$B$12,Grundeinstellung!F$6:F$12))</f>
        <v>0</v>
      </c>
      <c r="I28" s="65">
        <f t="shared" si="10"/>
        <v>0</v>
      </c>
      <c r="J28" s="56">
        <f t="shared" si="11"/>
        <v>0</v>
      </c>
      <c r="K28" s="56">
        <f t="shared" si="12"/>
        <v>0</v>
      </c>
      <c r="L28" s="5">
        <f t="shared" si="13"/>
        <v>0</v>
      </c>
      <c r="M28" s="32">
        <f t="shared" si="14"/>
        <v>0</v>
      </c>
      <c r="N28" s="33">
        <f t="shared" si="15"/>
        <v>0</v>
      </c>
      <c r="O28" s="33">
        <f>IF($C28="F",0,LOOKUP($B28,Grundeinstellung!$B$6:$B$12,Grundeinstellung!G$6:G$12))</f>
        <v>0</v>
      </c>
      <c r="P28" s="33">
        <f t="shared" si="16"/>
        <v>0</v>
      </c>
      <c r="R28" s="34"/>
      <c r="S28" s="52">
        <f t="shared" ca="1" si="7"/>
        <v>0</v>
      </c>
      <c r="T28" s="53">
        <f t="shared" ca="1" si="8"/>
        <v>45832</v>
      </c>
      <c r="U28" s="17"/>
      <c r="V28" s="17"/>
      <c r="W28" s="17"/>
      <c r="X28" s="18"/>
      <c r="Y28" s="17"/>
      <c r="Z28" s="17"/>
      <c r="AA28" s="16"/>
      <c r="AB28" s="19"/>
    </row>
    <row r="29" spans="1:28" ht="18" x14ac:dyDescent="0.25">
      <c r="A29" s="35">
        <f t="shared" si="17"/>
        <v>45985</v>
      </c>
      <c r="B29" s="1">
        <f t="shared" si="9"/>
        <v>2</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10"/>
        <v>2.083333333333337E-2</v>
      </c>
      <c r="J29" s="56">
        <f t="shared" si="11"/>
        <v>3.4999999999999996</v>
      </c>
      <c r="K29" s="56">
        <f t="shared" si="12"/>
        <v>8.5</v>
      </c>
      <c r="L29" s="5">
        <f t="shared" si="13"/>
        <v>0</v>
      </c>
      <c r="M29" s="32">
        <f t="shared" si="14"/>
        <v>0.33333333333333331</v>
      </c>
      <c r="N29" s="33">
        <f t="shared" si="15"/>
        <v>8</v>
      </c>
      <c r="O29" s="33">
        <f>IF($C29="F",0,LOOKUP($B29,Grundeinstellung!$B$6:$B$12,Grundeinstellung!G$6:G$12))</f>
        <v>8</v>
      </c>
      <c r="P29" s="33">
        <f t="shared" si="16"/>
        <v>0</v>
      </c>
      <c r="R29" s="34"/>
      <c r="S29" s="52">
        <f t="shared" ca="1" si="7"/>
        <v>0</v>
      </c>
      <c r="T29" s="53">
        <f t="shared" ca="1" si="8"/>
        <v>45832</v>
      </c>
      <c r="U29" s="17"/>
      <c r="V29" s="17"/>
      <c r="W29" s="17"/>
      <c r="X29" s="18"/>
      <c r="Y29" s="17"/>
      <c r="Z29" s="17"/>
      <c r="AA29" s="16"/>
      <c r="AB29" s="19"/>
    </row>
    <row r="30" spans="1:28" ht="18" x14ac:dyDescent="0.25">
      <c r="A30" s="35">
        <f t="shared" si="17"/>
        <v>45986</v>
      </c>
      <c r="B30" s="1">
        <f t="shared" si="9"/>
        <v>3</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10"/>
        <v>2.083333333333337E-2</v>
      </c>
      <c r="J30" s="56">
        <f t="shared" si="11"/>
        <v>3.4999999999999996</v>
      </c>
      <c r="K30" s="56">
        <f t="shared" si="12"/>
        <v>8.5</v>
      </c>
      <c r="L30" s="5">
        <f t="shared" si="13"/>
        <v>0</v>
      </c>
      <c r="M30" s="32">
        <f t="shared" si="14"/>
        <v>0.33333333333333331</v>
      </c>
      <c r="N30" s="33">
        <f t="shared" si="15"/>
        <v>8</v>
      </c>
      <c r="O30" s="33">
        <f>IF($C30="F",0,LOOKUP($B30,Grundeinstellung!$B$6:$B$12,Grundeinstellung!G$6:G$12))</f>
        <v>8</v>
      </c>
      <c r="P30" s="33">
        <f t="shared" si="16"/>
        <v>0</v>
      </c>
      <c r="R30" s="34"/>
      <c r="S30" s="52">
        <f t="shared" ca="1" si="7"/>
        <v>0</v>
      </c>
      <c r="T30" s="53">
        <f t="shared" ca="1" si="8"/>
        <v>45832</v>
      </c>
      <c r="U30" s="17"/>
      <c r="V30" s="17"/>
      <c r="W30" s="17"/>
      <c r="X30" s="18"/>
      <c r="Y30" s="17"/>
      <c r="Z30" s="17"/>
      <c r="AA30" s="16"/>
      <c r="AB30" s="19"/>
    </row>
    <row r="31" spans="1:28" ht="18" x14ac:dyDescent="0.25">
      <c r="A31" s="35">
        <f t="shared" si="17"/>
        <v>45987</v>
      </c>
      <c r="B31" s="1">
        <f t="shared" si="9"/>
        <v>4</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10"/>
        <v>2.083333333333337E-2</v>
      </c>
      <c r="J31" s="56">
        <f t="shared" si="11"/>
        <v>3.4999999999999996</v>
      </c>
      <c r="K31" s="56">
        <f t="shared" si="12"/>
        <v>8.5</v>
      </c>
      <c r="L31" s="5">
        <f t="shared" si="13"/>
        <v>0</v>
      </c>
      <c r="M31" s="32">
        <f t="shared" si="14"/>
        <v>0.33333333333333331</v>
      </c>
      <c r="N31" s="33">
        <f t="shared" si="15"/>
        <v>8</v>
      </c>
      <c r="O31" s="33">
        <f>IF($C31="F",0,LOOKUP($B31,Grundeinstellung!$B$6:$B$12,Grundeinstellung!G$6:G$12))</f>
        <v>8</v>
      </c>
      <c r="P31" s="33">
        <f t="shared" si="16"/>
        <v>0</v>
      </c>
      <c r="R31" s="34"/>
      <c r="S31" s="52">
        <f t="shared" ca="1" si="7"/>
        <v>0</v>
      </c>
      <c r="T31" s="53">
        <f t="shared" ca="1" si="8"/>
        <v>45832</v>
      </c>
      <c r="U31" s="17"/>
      <c r="V31" s="17"/>
      <c r="W31" s="17"/>
      <c r="X31" s="18"/>
      <c r="Y31" s="17"/>
      <c r="Z31" s="17"/>
      <c r="AA31" s="16"/>
      <c r="AB31" s="19"/>
    </row>
    <row r="32" spans="1:28" ht="18" x14ac:dyDescent="0.25">
      <c r="A32" s="35">
        <f t="shared" si="17"/>
        <v>45988</v>
      </c>
      <c r="B32" s="1">
        <f t="shared" si="9"/>
        <v>5</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10"/>
        <v>2.083333333333337E-2</v>
      </c>
      <c r="J32" s="56">
        <f t="shared" si="11"/>
        <v>3.4999999999999996</v>
      </c>
      <c r="K32" s="56">
        <f t="shared" si="12"/>
        <v>8.5</v>
      </c>
      <c r="L32" s="5">
        <f t="shared" si="13"/>
        <v>0</v>
      </c>
      <c r="M32" s="32">
        <f t="shared" si="14"/>
        <v>0.33333333333333331</v>
      </c>
      <c r="N32" s="33">
        <f t="shared" si="15"/>
        <v>8</v>
      </c>
      <c r="O32" s="33">
        <f>IF($C32="F",0,LOOKUP($B32,Grundeinstellung!$B$6:$B$12,Grundeinstellung!G$6:G$12))</f>
        <v>8</v>
      </c>
      <c r="P32" s="33">
        <f t="shared" si="16"/>
        <v>0</v>
      </c>
      <c r="R32" s="34"/>
      <c r="S32" s="52">
        <f t="shared" ca="1" si="7"/>
        <v>0</v>
      </c>
      <c r="T32" s="53">
        <f t="shared" ca="1" si="8"/>
        <v>45832</v>
      </c>
      <c r="U32" s="17"/>
      <c r="V32" s="17"/>
      <c r="W32" s="17"/>
      <c r="X32" s="18"/>
      <c r="Y32" s="17"/>
      <c r="Z32" s="17"/>
      <c r="AA32" s="16"/>
      <c r="AB32" s="19"/>
    </row>
    <row r="33" spans="1:29" ht="18" x14ac:dyDescent="0.25">
      <c r="A33" s="35">
        <f t="shared" si="17"/>
        <v>45989</v>
      </c>
      <c r="B33" s="1">
        <f t="shared" si="9"/>
        <v>6</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10"/>
        <v>2.083333333333337E-2</v>
      </c>
      <c r="J33" s="56">
        <f t="shared" si="11"/>
        <v>3.4999999999999996</v>
      </c>
      <c r="K33" s="56">
        <f t="shared" si="12"/>
        <v>8.5</v>
      </c>
      <c r="L33" s="5">
        <f t="shared" si="13"/>
        <v>0</v>
      </c>
      <c r="M33" s="32">
        <f t="shared" si="14"/>
        <v>0.33333333333333331</v>
      </c>
      <c r="N33" s="33">
        <f t="shared" si="15"/>
        <v>8</v>
      </c>
      <c r="O33" s="33">
        <f>IF($C33="F",0,LOOKUP($B33,Grundeinstellung!$B$6:$B$12,Grundeinstellung!G$6:G$12))</f>
        <v>8</v>
      </c>
      <c r="P33" s="33">
        <f t="shared" si="16"/>
        <v>0</v>
      </c>
      <c r="R33" s="30"/>
      <c r="S33" s="52">
        <f t="shared" ca="1" si="7"/>
        <v>0</v>
      </c>
      <c r="T33" s="53">
        <f t="shared" ca="1" si="8"/>
        <v>45832</v>
      </c>
      <c r="U33" s="17"/>
      <c r="V33" s="17"/>
      <c r="W33" s="17"/>
      <c r="X33" s="18"/>
      <c r="Y33" s="17"/>
      <c r="Z33" s="17"/>
      <c r="AA33" s="16"/>
      <c r="AB33" s="19"/>
    </row>
    <row r="34" spans="1:29" ht="18" x14ac:dyDescent="0.25">
      <c r="A34" s="35">
        <f t="shared" si="17"/>
        <v>45990</v>
      </c>
      <c r="B34" s="1">
        <f t="shared" si="9"/>
        <v>7</v>
      </c>
      <c r="C34" s="30"/>
      <c r="D34" s="30">
        <f>IF(OR($C34="F",$C34="K",$C34="U",$C34="ZA"),0,LOOKUP($B34,Grundeinstellung!$B$6:$B$12,Grundeinstellung!G$6:G$12))</f>
        <v>0</v>
      </c>
      <c r="E34" s="64">
        <f>IF(OR($C34="F",$C34="K",$C34="U",$C34="ZA"),0,LOOKUP($B34,Grundeinstellung!$B$6:$B$12,Grundeinstellung!C$6:C$12))</f>
        <v>0</v>
      </c>
      <c r="F34" s="65">
        <f>IF(OR($C34="F",$C34="K",$C34="U",$C34="ZA"),0,LOOKUP($B34,Grundeinstellung!$B$6:$B$12,Grundeinstellung!D$6:D$12))</f>
        <v>0</v>
      </c>
      <c r="G34" s="64">
        <f>IF(OR($C34="F",$C34="K",$C34="U",$C34="ZA"),0,LOOKUP($B34,Grundeinstellung!$B$6:$B$12,Grundeinstellung!E$6:E$12))</f>
        <v>0</v>
      </c>
      <c r="H34" s="31">
        <f>IF(OR($C34="F",$C34="K",$C34="U",$C34="ZA"),0,LOOKUP($B34,Grundeinstellung!$B$6:$B$12,Grundeinstellung!F$6:F$12))</f>
        <v>0</v>
      </c>
      <c r="I34" s="65">
        <f t="shared" si="10"/>
        <v>0</v>
      </c>
      <c r="J34" s="56">
        <f t="shared" si="11"/>
        <v>0</v>
      </c>
      <c r="K34" s="56">
        <f t="shared" si="12"/>
        <v>0</v>
      </c>
      <c r="L34" s="5">
        <f t="shared" si="13"/>
        <v>0</v>
      </c>
      <c r="M34" s="32">
        <f t="shared" si="14"/>
        <v>0</v>
      </c>
      <c r="N34" s="33">
        <f t="shared" si="15"/>
        <v>0</v>
      </c>
      <c r="O34" s="33">
        <f>IF($C34="F",0,LOOKUP($B34,Grundeinstellung!$B$6:$B$12,Grundeinstellung!G$6:G$12))</f>
        <v>0</v>
      </c>
      <c r="P34" s="33">
        <f t="shared" si="16"/>
        <v>0</v>
      </c>
      <c r="R34" s="71"/>
      <c r="S34" s="52">
        <f t="shared" ca="1" si="7"/>
        <v>0</v>
      </c>
      <c r="T34" s="53">
        <f t="shared" ca="1" si="8"/>
        <v>45832</v>
      </c>
      <c r="U34" s="17"/>
      <c r="V34" s="17"/>
      <c r="W34" s="17"/>
      <c r="X34" s="18"/>
      <c r="Y34" s="17"/>
      <c r="Z34" s="17"/>
      <c r="AA34" s="16"/>
      <c r="AB34" s="19"/>
    </row>
    <row r="35" spans="1:29" ht="18" x14ac:dyDescent="0.25">
      <c r="A35" s="44">
        <f t="shared" si="17"/>
        <v>45991</v>
      </c>
      <c r="B35" s="45">
        <f t="shared" si="9"/>
        <v>1</v>
      </c>
      <c r="C35" s="46"/>
      <c r="D35" s="46">
        <f>IF(OR($C35="F",$C35="K",$C35="U",$C35="ZA"),0,LOOKUP($B35,Grundeinstellung!$B$6:$B$12,Grundeinstellung!G$6:G$12))</f>
        <v>0</v>
      </c>
      <c r="E35" s="66">
        <f>IF(OR($C35="F",$C35="K",$C35="U",$C35="ZA"),0,LOOKUP($B35,Grundeinstellung!$B$6:$B$12,Grundeinstellung!C$6:C$12))</f>
        <v>0</v>
      </c>
      <c r="F35" s="67">
        <f>IF(OR($C35="F",$C35="K",$C35="U",$C35="ZA"),0,LOOKUP($B35,Grundeinstellung!$B$6:$B$12,Grundeinstellung!D$6:D$12))</f>
        <v>0</v>
      </c>
      <c r="G35" s="66">
        <f>IF(OR($C35="F",$C35="K",$C35="U",$C35="ZA"),0,LOOKUP($B35,Grundeinstellung!$B$6:$B$12,Grundeinstellung!E$6:E$12))</f>
        <v>0</v>
      </c>
      <c r="H35" s="47">
        <f>IF(OR($C35="F",$C35="K",$C35="U",$C35="ZA"),0,LOOKUP($B35,Grundeinstellung!$B$6:$B$12,Grundeinstellung!F$6:F$12))</f>
        <v>0</v>
      </c>
      <c r="I35" s="67">
        <f t="shared" si="10"/>
        <v>0</v>
      </c>
      <c r="J35" s="56">
        <f t="shared" si="11"/>
        <v>0</v>
      </c>
      <c r="K35" s="68">
        <f t="shared" si="12"/>
        <v>0</v>
      </c>
      <c r="L35" s="69">
        <f t="shared" si="13"/>
        <v>0</v>
      </c>
      <c r="M35" s="48">
        <f t="shared" si="14"/>
        <v>0</v>
      </c>
      <c r="N35" s="49">
        <f t="shared" si="15"/>
        <v>0</v>
      </c>
      <c r="O35" s="49">
        <f>IF($C35="F",0,LOOKUP($B35,Grundeinstellung!$B$6:$B$12,Grundeinstellung!G$6:G$12))</f>
        <v>0</v>
      </c>
      <c r="P35" s="49">
        <f t="shared" si="16"/>
        <v>0</v>
      </c>
      <c r="Q35" s="50"/>
      <c r="R35" s="70"/>
      <c r="S35" s="52">
        <f t="shared" ca="1" si="7"/>
        <v>0</v>
      </c>
      <c r="T35" s="53">
        <f t="shared" ca="1" si="8"/>
        <v>45832</v>
      </c>
      <c r="U35" s="17"/>
      <c r="V35" s="17"/>
      <c r="W35" s="17"/>
      <c r="X35" s="18"/>
      <c r="Y35" s="17"/>
      <c r="Z35" s="17"/>
      <c r="AA35" s="16"/>
      <c r="AB35" s="19"/>
    </row>
    <row r="36" spans="1:29" ht="18" hidden="1" x14ac:dyDescent="0.25">
      <c r="A36" s="44"/>
      <c r="B36" s="45"/>
      <c r="C36" s="46"/>
      <c r="D36" s="46"/>
      <c r="E36" s="47"/>
      <c r="F36" s="47"/>
      <c r="G36" s="31"/>
      <c r="H36" s="31"/>
      <c r="I36" s="31"/>
      <c r="J36" s="31"/>
      <c r="K36" s="56">
        <f>(F36-E36)*24</f>
        <v>0</v>
      </c>
      <c r="L36" s="5">
        <f>IF(K36&gt;6,IF(G36=0,1,0),0)</f>
        <v>0</v>
      </c>
      <c r="M36" s="32"/>
      <c r="N36" s="33"/>
      <c r="O36" s="49"/>
      <c r="P36" s="49"/>
      <c r="Q36" s="50"/>
      <c r="R36" s="51"/>
      <c r="S36" s="52">
        <f t="shared" ca="1" si="7"/>
        <v>0</v>
      </c>
      <c r="T36" s="53">
        <f t="shared" ca="1" si="8"/>
        <v>45832</v>
      </c>
      <c r="U36" s="17"/>
      <c r="V36" s="17"/>
      <c r="W36" s="17"/>
      <c r="X36" s="18"/>
      <c r="Y36" s="17"/>
      <c r="Z36" s="17"/>
      <c r="AA36" s="16"/>
      <c r="AB36" s="19"/>
    </row>
    <row r="37" spans="1:29" ht="20.25" x14ac:dyDescent="0.3">
      <c r="A37" s="5"/>
      <c r="F37" s="161" t="s">
        <v>40</v>
      </c>
      <c r="G37" s="161"/>
      <c r="H37" s="13"/>
      <c r="I37" s="13"/>
      <c r="J37" s="13"/>
      <c r="K37" s="57"/>
      <c r="L37" s="57"/>
      <c r="N37" s="6">
        <f>SUM(N6:N36)</f>
        <v>160</v>
      </c>
      <c r="O37" s="6">
        <f>SUM(O6:O36)</f>
        <v>160</v>
      </c>
      <c r="P37" s="6">
        <f>SUM(P6:P36)</f>
        <v>0</v>
      </c>
      <c r="S37" s="52">
        <f t="shared" ca="1" si="7"/>
        <v>0</v>
      </c>
      <c r="T37" s="53">
        <f t="shared" ca="1" si="8"/>
        <v>45832</v>
      </c>
      <c r="U37" s="16"/>
      <c r="V37" s="16"/>
      <c r="W37" s="16"/>
      <c r="X37" s="16"/>
      <c r="Y37" s="16"/>
      <c r="Z37" s="16"/>
      <c r="AA37" s="26"/>
      <c r="AB37" s="26"/>
    </row>
    <row r="38" spans="1:29" ht="20.25" x14ac:dyDescent="0.3">
      <c r="C38" s="162">
        <f>SUM(D6:D37)</f>
        <v>160</v>
      </c>
      <c r="D38" s="162"/>
      <c r="E38" s="154" t="s">
        <v>41</v>
      </c>
      <c r="F38" s="154"/>
      <c r="G38" s="154"/>
      <c r="H38" s="55"/>
      <c r="I38" s="55"/>
      <c r="J38" s="55"/>
      <c r="K38" s="55"/>
      <c r="L38" s="55"/>
      <c r="S38" s="26"/>
      <c r="T38" s="26"/>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Oktober!P43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COUNTIF(C6:C36,"F")</f>
        <v>1</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Grundeinstellung!J36</f>
        <v>35</v>
      </c>
      <c r="D49" s="5"/>
      <c r="O49" s="89"/>
      <c r="P49" s="15"/>
      <c r="Q49" s="20"/>
      <c r="R49" s="88"/>
      <c r="S49" s="20"/>
      <c r="T49" s="26"/>
    </row>
    <row r="50" spans="1:20" ht="15" x14ac:dyDescent="0.2">
      <c r="A50" s="13" t="s">
        <v>76</v>
      </c>
      <c r="C50" s="87">
        <f>Jänner!P45+Februar!P45+März!P45+April!P45+Mai!P45+Juni!P45+Juli!P45+August!P45+September!P45+Oktober!P45+P45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42" priority="95" stopIfTrue="1">
      <formula>OR($B6=1,$B6=7)</formula>
    </cfRule>
    <cfRule type="expression" dxfId="41" priority="96" stopIfTrue="1">
      <formula>$C6="F"</formula>
    </cfRule>
  </conditionalFormatting>
  <conditionalFormatting sqref="B6:C35">
    <cfRule type="expression" dxfId="40" priority="97" stopIfTrue="1">
      <formula>OR($B6=1,$B6=7)</formula>
    </cfRule>
    <cfRule type="expression" dxfId="39" priority="98" stopIfTrue="1">
      <formula>$C6="F"</formula>
    </cfRule>
  </conditionalFormatting>
  <conditionalFormatting sqref="B36:K36">
    <cfRule type="expression" dxfId="38" priority="76" stopIfTrue="1">
      <formula>OR($B36=1,$B36=7)</formula>
    </cfRule>
    <cfRule type="expression" dxfId="37" priority="77" stopIfTrue="1">
      <formula>$C36="F"</formula>
    </cfRule>
  </conditionalFormatting>
  <conditionalFormatting sqref="D6:I6">
    <cfRule type="expression" dxfId="36" priority="11" stopIfTrue="1">
      <formula>OR($B6=1,$B6=7)</formula>
    </cfRule>
    <cfRule type="expression" dxfId="35" priority="12" stopIfTrue="1">
      <formula>$C6="F"</formula>
    </cfRule>
  </conditionalFormatting>
  <conditionalFormatting sqref="D7:K35">
    <cfRule type="expression" dxfId="34" priority="26" stopIfTrue="1">
      <formula>OR($B7=1,$B7=7)</formula>
    </cfRule>
    <cfRule type="expression" dxfId="33" priority="27" stopIfTrue="1">
      <formula>$C7="F"</formula>
    </cfRule>
  </conditionalFormatting>
  <conditionalFormatting sqref="G6:J6">
    <cfRule type="expression" dxfId="32" priority="3" stopIfTrue="1">
      <formula>$L6=1</formula>
    </cfRule>
  </conditionalFormatting>
  <conditionalFormatting sqref="G7:J36">
    <cfRule type="expression" dxfId="31" priority="25" stopIfTrue="1">
      <formula>$L7=1</formula>
    </cfRule>
  </conditionalFormatting>
  <conditionalFormatting sqref="J6:J35">
    <cfRule type="expression" dxfId="30" priority="4" stopIfTrue="1">
      <formula>OR($B6=1,$B6=7)</formula>
    </cfRule>
    <cfRule type="expression" dxfId="29" priority="5" stopIfTrue="1">
      <formula>$C6="F"</formula>
    </cfRule>
  </conditionalFormatting>
  <conditionalFormatting sqref="J6:K6">
    <cfRule type="expression" dxfId="28" priority="1" stopIfTrue="1">
      <formula>OR($B6=1,$B6=7)</formula>
    </cfRule>
    <cfRule type="expression" dxfId="27" priority="2" stopIfTrue="1">
      <formula>$C6="F"</formula>
    </cfRule>
  </conditionalFormatting>
  <conditionalFormatting sqref="K6">
    <cfRule type="expression" dxfId="26" priority="15" stopIfTrue="1">
      <formula>OR($B6=1,$B6=7)</formula>
    </cfRule>
    <cfRule type="expression" dxfId="25" priority="16" stopIfTrue="1">
      <formula>$C6="F"</formula>
    </cfRule>
  </conditionalFormatting>
  <conditionalFormatting sqref="K7:K35">
    <cfRule type="expression" dxfId="24" priority="44" stopIfTrue="1">
      <formula>OR($B7=1,$B7=7)</formula>
    </cfRule>
    <cfRule type="expression" dxfId="23" priority="45" stopIfTrue="1">
      <formula>$C7="F"</formula>
    </cfRule>
  </conditionalFormatting>
  <conditionalFormatting sqref="M6:R36">
    <cfRule type="expression" dxfId="22" priority="8" stopIfTrue="1">
      <formula>OR($B6=1,$B6=7)</formula>
    </cfRule>
    <cfRule type="expression" dxfId="21" priority="9" stopIfTrue="1">
      <formula>$C6="F"</formula>
    </cfRule>
  </conditionalFormatting>
  <conditionalFormatting sqref="N6:N36">
    <cfRule type="cellIs" dxfId="20" priority="6" stopIfTrue="1" operator="greaterThan">
      <formula>10</formula>
    </cfRule>
    <cfRule type="cellIs" dxfId="19" priority="7" stopIfTrue="1" operator="equal">
      <formula>10</formula>
    </cfRule>
  </conditionalFormatting>
  <conditionalFormatting sqref="S6:S37">
    <cfRule type="cellIs" dxfId="18" priority="92"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fitToHeight="0" orientation="portrait" r:id="rId1"/>
  <headerFooter alignWithMargins="0"/>
  <customProperties>
    <customPr name="Version" r:id="rId2"/>
  </customProperties>
  <ignoredErrors>
    <ignoredError sqref="A9:B9 A6:B6 M5:P5 A8:C8 A10:C29 A5:D5 A7:C7 A31:C35 A30:B30 D6:I3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51"/>
  <sheetViews>
    <sheetView showGridLines="0" zoomScale="85" workbookViewId="0">
      <pane xSplit="1" ySplit="5" topLeftCell="C24" activePane="bottomRight" state="frozenSplit"/>
      <selection activeCell="D6" sqref="D6:I36"/>
      <selection pane="topRight" activeCell="D6" sqref="D6:I36"/>
      <selection pane="bottomLeft" activeCell="D6" sqref="D6:I36"/>
      <selection pane="bottomRight" activeCell="Y21" sqref="Y21"/>
    </sheetView>
  </sheetViews>
  <sheetFormatPr baseColWidth="10" defaultColWidth="9.140625" defaultRowHeight="12" outlineLevelCol="1" x14ac:dyDescent="0.2"/>
  <cols>
    <col min="1" max="1" width="21.85546875" style="4" customWidth="1"/>
    <col min="2" max="2" width="4.140625" style="1" hidden="1" customWidth="1" outlineLevel="1"/>
    <col min="3" max="3" width="5.42578125" style="1" bestFit="1" customWidth="1" collapsed="1"/>
    <col min="4" max="4" width="4" style="1" customWidth="1"/>
    <col min="5" max="5" width="6.710937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45992</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November!A35+1</f>
        <v>45992</v>
      </c>
      <c r="B6" s="1">
        <f>WEEKDAY(A6,1)</f>
        <v>2</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 t="shared" ref="I6:I36" si="0">+H6-G6</f>
        <v>2.083333333333337E-2</v>
      </c>
      <c r="J6" s="56">
        <f t="shared" ref="J6:J36" si="1">IF(K6&lt;6.1,0,IF(G6=0,(G6-E6)*-24,(G6-E6)*24))</f>
        <v>3.4999999999999996</v>
      </c>
      <c r="K6" s="56">
        <f t="shared" ref="K6:K36" si="2">(F6-E6)*24</f>
        <v>8.5</v>
      </c>
      <c r="L6" s="5">
        <f t="shared" ref="L6:L36" si="3">IF(J6&gt;6,1,0)</f>
        <v>0</v>
      </c>
      <c r="M6" s="32">
        <f t="shared" ref="M6:M36" si="4">F6-E6-I6</f>
        <v>0.33333333333333331</v>
      </c>
      <c r="N6" s="33">
        <f t="shared" ref="N6:N36" si="5">IF(OR(C6="K",C6="U"),O6,M6*24)</f>
        <v>8</v>
      </c>
      <c r="O6" s="33">
        <f>IF($C6="F",0,LOOKUP($B6,Grundeinstellung!$B$6:$B$12,Grundeinstellung!G$6:G$12))</f>
        <v>8</v>
      </c>
      <c r="P6" s="33">
        <f t="shared" ref="P6:P36" si="6">N6-O6</f>
        <v>0</v>
      </c>
      <c r="R6" s="34"/>
      <c r="S6" s="52">
        <f t="shared" ref="S6:S36" ca="1" si="7">IF(A6=T6,"heute",0)</f>
        <v>0</v>
      </c>
      <c r="T6" s="53">
        <f t="shared" ref="T6:T36" ca="1" si="8">TODAY()</f>
        <v>45832</v>
      </c>
      <c r="U6" s="17"/>
      <c r="V6" s="17"/>
      <c r="W6" s="17"/>
      <c r="X6" s="18"/>
      <c r="Y6" s="17"/>
      <c r="Z6" s="17"/>
      <c r="AA6" s="16"/>
      <c r="AB6" s="19"/>
    </row>
    <row r="7" spans="1:28" ht="18" x14ac:dyDescent="0.25">
      <c r="A7" s="35">
        <f>A6+1</f>
        <v>45993</v>
      </c>
      <c r="B7" s="1">
        <f t="shared" ref="B7:B36" si="9">WEEKDAY(A7,1)</f>
        <v>3</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si="0"/>
        <v>2.083333333333337E-2</v>
      </c>
      <c r="J7" s="56">
        <f t="shared" si="1"/>
        <v>3.4999999999999996</v>
      </c>
      <c r="K7" s="56">
        <f t="shared" si="2"/>
        <v>8.5</v>
      </c>
      <c r="L7" s="5">
        <f t="shared" si="3"/>
        <v>0</v>
      </c>
      <c r="M7" s="32">
        <f t="shared" si="4"/>
        <v>0.33333333333333331</v>
      </c>
      <c r="N7" s="33">
        <f t="shared" si="5"/>
        <v>8</v>
      </c>
      <c r="O7" s="33">
        <f>IF($C7="F",0,LOOKUP($B7,Grundeinstellung!$B$6:$B$12,Grundeinstellung!G$6:G$12))</f>
        <v>8</v>
      </c>
      <c r="P7" s="33">
        <f t="shared" si="6"/>
        <v>0</v>
      </c>
      <c r="R7" s="34"/>
      <c r="S7" s="52">
        <f t="shared" ca="1" si="7"/>
        <v>0</v>
      </c>
      <c r="T7" s="53">
        <f t="shared" ca="1" si="8"/>
        <v>45832</v>
      </c>
      <c r="U7" s="17"/>
      <c r="V7" s="17"/>
      <c r="W7" s="17"/>
      <c r="X7" s="18"/>
      <c r="Y7" s="17"/>
      <c r="Z7" s="17"/>
      <c r="AA7" s="16"/>
      <c r="AB7" s="19"/>
    </row>
    <row r="8" spans="1:28" ht="18" x14ac:dyDescent="0.25">
      <c r="A8" s="35">
        <f t="shared" ref="A8:A36" si="10">A7+1</f>
        <v>45994</v>
      </c>
      <c r="B8" s="1">
        <f t="shared" si="9"/>
        <v>4</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0"/>
        <v>2.083333333333337E-2</v>
      </c>
      <c r="J8" s="56">
        <f t="shared" si="1"/>
        <v>3.4999999999999996</v>
      </c>
      <c r="K8" s="56">
        <f t="shared" si="2"/>
        <v>8.5</v>
      </c>
      <c r="L8" s="5">
        <f t="shared" si="3"/>
        <v>0</v>
      </c>
      <c r="M8" s="32">
        <f t="shared" si="4"/>
        <v>0.33333333333333331</v>
      </c>
      <c r="N8" s="33">
        <f t="shared" si="5"/>
        <v>8</v>
      </c>
      <c r="O8" s="33">
        <f>IF($C8="F",0,LOOKUP($B8,Grundeinstellung!$B$6:$B$12,Grundeinstellung!G$6:G$12))</f>
        <v>8</v>
      </c>
      <c r="P8" s="33">
        <f t="shared" si="6"/>
        <v>0</v>
      </c>
      <c r="R8" s="34"/>
      <c r="S8" s="52">
        <f t="shared" ca="1" si="7"/>
        <v>0</v>
      </c>
      <c r="T8" s="53">
        <f t="shared" ca="1" si="8"/>
        <v>45832</v>
      </c>
      <c r="U8" s="17"/>
      <c r="V8" s="17"/>
      <c r="W8" s="17"/>
      <c r="X8" s="18"/>
      <c r="Y8" s="17"/>
      <c r="Z8" s="17"/>
      <c r="AA8" s="16"/>
      <c r="AB8" s="19"/>
    </row>
    <row r="9" spans="1:28" ht="18" x14ac:dyDescent="0.25">
      <c r="A9" s="35">
        <f t="shared" si="10"/>
        <v>45995</v>
      </c>
      <c r="B9" s="1">
        <f t="shared" si="9"/>
        <v>5</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0"/>
        <v>2.083333333333337E-2</v>
      </c>
      <c r="J9" s="56">
        <f t="shared" si="1"/>
        <v>3.4999999999999996</v>
      </c>
      <c r="K9" s="56">
        <f t="shared" si="2"/>
        <v>8.5</v>
      </c>
      <c r="L9" s="5">
        <f t="shared" si="3"/>
        <v>0</v>
      </c>
      <c r="M9" s="32">
        <f t="shared" si="4"/>
        <v>0.33333333333333331</v>
      </c>
      <c r="N9" s="33">
        <f t="shared" si="5"/>
        <v>8</v>
      </c>
      <c r="O9" s="33">
        <f>IF($C9="F",0,LOOKUP($B9,Grundeinstellung!$B$6:$B$12,Grundeinstellung!G$6:G$12))</f>
        <v>8</v>
      </c>
      <c r="P9" s="33">
        <f t="shared" si="6"/>
        <v>0</v>
      </c>
      <c r="R9" s="34"/>
      <c r="S9" s="52">
        <f t="shared" ca="1" si="7"/>
        <v>0</v>
      </c>
      <c r="T9" s="53">
        <f t="shared" ca="1" si="8"/>
        <v>45832</v>
      </c>
      <c r="U9" s="17"/>
      <c r="V9" s="17"/>
      <c r="W9" s="17"/>
      <c r="X9" s="18"/>
      <c r="Y9" s="17"/>
      <c r="Z9" s="17"/>
      <c r="AA9" s="16"/>
      <c r="AB9" s="19"/>
    </row>
    <row r="10" spans="1:28" ht="18" x14ac:dyDescent="0.25">
      <c r="A10" s="35">
        <f t="shared" si="10"/>
        <v>45996</v>
      </c>
      <c r="B10" s="1">
        <f t="shared" si="9"/>
        <v>6</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0"/>
        <v>2.083333333333337E-2</v>
      </c>
      <c r="J10" s="56">
        <f t="shared" si="1"/>
        <v>3.4999999999999996</v>
      </c>
      <c r="K10" s="56">
        <f t="shared" si="2"/>
        <v>8.5</v>
      </c>
      <c r="L10" s="5">
        <f t="shared" si="3"/>
        <v>0</v>
      </c>
      <c r="M10" s="32">
        <f t="shared" si="4"/>
        <v>0.33333333333333331</v>
      </c>
      <c r="N10" s="33">
        <f t="shared" si="5"/>
        <v>8</v>
      </c>
      <c r="O10" s="33">
        <f>IF($C10="F",0,LOOKUP($B10,Grundeinstellung!$B$6:$B$12,Grundeinstellung!G$6:G$12))</f>
        <v>8</v>
      </c>
      <c r="P10" s="33">
        <f t="shared" si="6"/>
        <v>0</v>
      </c>
      <c r="R10" s="34"/>
      <c r="S10" s="52">
        <f t="shared" ca="1" si="7"/>
        <v>0</v>
      </c>
      <c r="T10" s="53">
        <f t="shared" ca="1" si="8"/>
        <v>45832</v>
      </c>
      <c r="U10" s="17"/>
      <c r="V10" s="17"/>
      <c r="W10" s="17"/>
      <c r="X10" s="18"/>
      <c r="Y10" s="17"/>
      <c r="Z10" s="17"/>
      <c r="AA10" s="16"/>
      <c r="AB10" s="19"/>
    </row>
    <row r="11" spans="1:28" ht="18" x14ac:dyDescent="0.25">
      <c r="A11" s="35">
        <f t="shared" si="10"/>
        <v>45997</v>
      </c>
      <c r="B11" s="1">
        <f t="shared" si="9"/>
        <v>7</v>
      </c>
      <c r="C11" s="29"/>
      <c r="D11" s="30">
        <f>IF(OR($C11="F",$C11="K",$C11="U",$C11="ZA"),0,LOOKUP($B11,Grundeinstellung!$B$6:$B$12,Grundeinstellung!G$6:G$12))</f>
        <v>0</v>
      </c>
      <c r="E11" s="64">
        <f>IF(OR($C11="F",$C11="K",$C11="U",$C11="ZA"),0,LOOKUP($B11,Grundeinstellung!$B$6:$B$12,Grundeinstellung!C$6:C$12))</f>
        <v>0</v>
      </c>
      <c r="F11" s="65">
        <f>IF(OR($C11="F",$C11="K",$C11="U",$C11="ZA"),0,LOOKUP($B11,Grundeinstellung!$B$6:$B$12,Grundeinstellung!D$6:D$12))</f>
        <v>0</v>
      </c>
      <c r="G11" s="64">
        <f>IF(OR($C11="F",$C11="K",$C11="U",$C11="ZA"),0,LOOKUP($B11,Grundeinstellung!$B$6:$B$12,Grundeinstellung!E$6:E$12))</f>
        <v>0</v>
      </c>
      <c r="H11" s="31">
        <f>IF(OR($C11="F",$C11="K",$C11="U",$C11="ZA"),0,LOOKUP($B11,Grundeinstellung!$B$6:$B$12,Grundeinstellung!F$6:F$12))</f>
        <v>0</v>
      </c>
      <c r="I11" s="65">
        <f t="shared" si="0"/>
        <v>0</v>
      </c>
      <c r="J11" s="56">
        <f t="shared" si="1"/>
        <v>0</v>
      </c>
      <c r="K11" s="56">
        <f t="shared" si="2"/>
        <v>0</v>
      </c>
      <c r="L11" s="5">
        <f t="shared" si="3"/>
        <v>0</v>
      </c>
      <c r="M11" s="32">
        <f t="shared" si="4"/>
        <v>0</v>
      </c>
      <c r="N11" s="33">
        <f t="shared" si="5"/>
        <v>0</v>
      </c>
      <c r="O11" s="33">
        <f>IF($C11="F",0,LOOKUP($B11,Grundeinstellung!$B$6:$B$12,Grundeinstellung!G$6:G$12))</f>
        <v>0</v>
      </c>
      <c r="P11" s="33">
        <f t="shared" si="6"/>
        <v>0</v>
      </c>
      <c r="R11" s="34"/>
      <c r="S11" s="52">
        <f t="shared" ca="1" si="7"/>
        <v>0</v>
      </c>
      <c r="T11" s="53">
        <f t="shared" ca="1" si="8"/>
        <v>45832</v>
      </c>
      <c r="U11" s="17"/>
      <c r="V11" s="17"/>
      <c r="W11" s="17"/>
      <c r="X11" s="18"/>
      <c r="Y11" s="17"/>
      <c r="Z11" s="17"/>
      <c r="AA11" s="16"/>
      <c r="AB11" s="19"/>
    </row>
    <row r="12" spans="1:28" ht="18" x14ac:dyDescent="0.25">
      <c r="A12" s="35">
        <f t="shared" si="10"/>
        <v>45998</v>
      </c>
      <c r="B12" s="1">
        <f t="shared" si="9"/>
        <v>1</v>
      </c>
      <c r="C12" s="30"/>
      <c r="D12" s="30">
        <f>IF(OR($C12="F",$C12="K",$C12="U",$C12="ZA"),0,LOOKUP($B12,Grundeinstellung!$B$6:$B$12,Grundeinstellung!G$6:G$12))</f>
        <v>0</v>
      </c>
      <c r="E12" s="64">
        <f>IF(OR($C12="F",$C12="K",$C12="U",$C12="ZA"),0,LOOKUP($B12,Grundeinstellung!$B$6:$B$12,Grundeinstellung!C$6:C$12))</f>
        <v>0</v>
      </c>
      <c r="F12" s="65">
        <f>IF(OR($C12="F",$C12="K",$C12="U",$C12="ZA"),0,LOOKUP($B12,Grundeinstellung!$B$6:$B$12,Grundeinstellung!D$6:D$12))</f>
        <v>0</v>
      </c>
      <c r="G12" s="64">
        <f>IF(OR($C12="F",$C12="K",$C12="U",$C12="ZA"),0,LOOKUP($B12,Grundeinstellung!$B$6:$B$12,Grundeinstellung!E$6:E$12))</f>
        <v>0</v>
      </c>
      <c r="H12" s="31">
        <f>IF(OR($C12="F",$C12="K",$C12="U",$C12="ZA"),0,LOOKUP($B12,Grundeinstellung!$B$6:$B$12,Grundeinstellung!F$6:F$12))</f>
        <v>0</v>
      </c>
      <c r="I12" s="65">
        <f t="shared" si="0"/>
        <v>0</v>
      </c>
      <c r="J12" s="56">
        <f t="shared" si="1"/>
        <v>0</v>
      </c>
      <c r="K12" s="56">
        <f t="shared" si="2"/>
        <v>0</v>
      </c>
      <c r="L12" s="5">
        <f t="shared" si="3"/>
        <v>0</v>
      </c>
      <c r="M12" s="32">
        <f t="shared" si="4"/>
        <v>0</v>
      </c>
      <c r="N12" s="33">
        <f t="shared" si="5"/>
        <v>0</v>
      </c>
      <c r="O12" s="33">
        <f>IF($C12="F",0,LOOKUP($B12,Grundeinstellung!$B$6:$B$12,Grundeinstellung!G$6:G$12))</f>
        <v>0</v>
      </c>
      <c r="P12" s="33">
        <f t="shared" si="6"/>
        <v>0</v>
      </c>
      <c r="R12" s="30"/>
      <c r="S12" s="52">
        <f t="shared" ca="1" si="7"/>
        <v>0</v>
      </c>
      <c r="T12" s="53">
        <f t="shared" ca="1" si="8"/>
        <v>45832</v>
      </c>
      <c r="U12" s="17"/>
      <c r="V12" s="17"/>
      <c r="W12" s="17"/>
      <c r="X12" s="18"/>
      <c r="Y12" s="17"/>
      <c r="Z12" s="17"/>
      <c r="AA12" s="16"/>
      <c r="AB12" s="19"/>
    </row>
    <row r="13" spans="1:28" ht="18" x14ac:dyDescent="0.25">
      <c r="A13" s="35">
        <f t="shared" si="10"/>
        <v>45999</v>
      </c>
      <c r="B13" s="1">
        <f t="shared" si="9"/>
        <v>2</v>
      </c>
      <c r="C13" s="29" t="s">
        <v>9</v>
      </c>
      <c r="D13" s="30">
        <f>IF(OR($C13="F",$C13="K",$C13="U",$C13="ZA"),0,LOOKUP($B13,Grundeinstellung!$B$6:$B$12,Grundeinstellung!G$6:G$12))</f>
        <v>0</v>
      </c>
      <c r="E13" s="64">
        <f>IF(OR($C13="F",$C13="K",$C13="U",$C13="ZA"),0,LOOKUP($B13,Grundeinstellung!$B$6:$B$12,Grundeinstellung!C$6:C$12))</f>
        <v>0</v>
      </c>
      <c r="F13" s="65">
        <f>IF(OR($C13="F",$C13="K",$C13="U",$C13="ZA"),0,LOOKUP($B13,Grundeinstellung!$B$6:$B$12,Grundeinstellung!D$6:D$12))</f>
        <v>0</v>
      </c>
      <c r="G13" s="64">
        <f>IF(OR($C13="F",$C13="K",$C13="U",$C13="ZA"),0,LOOKUP($B13,Grundeinstellung!$B$6:$B$12,Grundeinstellung!E$6:E$12))</f>
        <v>0</v>
      </c>
      <c r="H13" s="31">
        <f>IF(OR($C13="F",$C13="K",$C13="U",$C13="ZA"),0,LOOKUP($B13,Grundeinstellung!$B$6:$B$12,Grundeinstellung!F$6:F$12))</f>
        <v>0</v>
      </c>
      <c r="I13" s="65">
        <f t="shared" si="0"/>
        <v>0</v>
      </c>
      <c r="J13" s="56">
        <f t="shared" si="1"/>
        <v>0</v>
      </c>
      <c r="K13" s="56">
        <f t="shared" si="2"/>
        <v>0</v>
      </c>
      <c r="L13" s="5">
        <f t="shared" si="3"/>
        <v>0</v>
      </c>
      <c r="M13" s="32">
        <f t="shared" si="4"/>
        <v>0</v>
      </c>
      <c r="N13" s="33">
        <f t="shared" si="5"/>
        <v>0</v>
      </c>
      <c r="O13" s="33">
        <f>IF($C13="F",0,LOOKUP($B13,Grundeinstellung!$B$6:$B$12,Grundeinstellung!G$6:G$12))</f>
        <v>0</v>
      </c>
      <c r="P13" s="33">
        <f t="shared" si="6"/>
        <v>0</v>
      </c>
      <c r="R13" s="34" t="s">
        <v>46</v>
      </c>
      <c r="S13" s="52">
        <f t="shared" ca="1" si="7"/>
        <v>0</v>
      </c>
      <c r="T13" s="53">
        <f t="shared" ca="1" si="8"/>
        <v>45832</v>
      </c>
      <c r="U13" s="17"/>
      <c r="V13" s="17"/>
      <c r="W13" s="17"/>
      <c r="X13" s="18"/>
      <c r="Y13" s="17"/>
      <c r="Z13" s="17"/>
      <c r="AA13" s="16"/>
      <c r="AB13" s="19"/>
    </row>
    <row r="14" spans="1:28" ht="18" x14ac:dyDescent="0.25">
      <c r="A14" s="35">
        <f t="shared" si="10"/>
        <v>46000</v>
      </c>
      <c r="B14" s="1">
        <f t="shared" si="9"/>
        <v>3</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0"/>
        <v>2.083333333333337E-2</v>
      </c>
      <c r="J14" s="56">
        <f t="shared" si="1"/>
        <v>3.4999999999999996</v>
      </c>
      <c r="K14" s="56">
        <f t="shared" si="2"/>
        <v>8.5</v>
      </c>
      <c r="L14" s="5">
        <f t="shared" si="3"/>
        <v>0</v>
      </c>
      <c r="M14" s="32">
        <f t="shared" si="4"/>
        <v>0.33333333333333331</v>
      </c>
      <c r="N14" s="33">
        <f t="shared" si="5"/>
        <v>8</v>
      </c>
      <c r="O14" s="33">
        <f>IF($C14="F",0,LOOKUP($B14,Grundeinstellung!$B$6:$B$12,Grundeinstellung!G$6:G$12))</f>
        <v>8</v>
      </c>
      <c r="P14" s="33">
        <f t="shared" si="6"/>
        <v>0</v>
      </c>
      <c r="R14" s="34"/>
      <c r="S14" s="52">
        <f t="shared" ca="1" si="7"/>
        <v>0</v>
      </c>
      <c r="T14" s="53">
        <f t="shared" ca="1" si="8"/>
        <v>45832</v>
      </c>
      <c r="U14" s="17"/>
      <c r="V14" s="17"/>
      <c r="W14" s="17"/>
      <c r="X14" s="18"/>
      <c r="Y14" s="17"/>
      <c r="Z14" s="17"/>
      <c r="AA14" s="16"/>
      <c r="AB14" s="19"/>
    </row>
    <row r="15" spans="1:28" ht="18" x14ac:dyDescent="0.25">
      <c r="A15" s="35">
        <f t="shared" si="10"/>
        <v>46001</v>
      </c>
      <c r="B15" s="1">
        <f t="shared" si="9"/>
        <v>4</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0"/>
        <v>2.083333333333337E-2</v>
      </c>
      <c r="J15" s="56">
        <f t="shared" si="1"/>
        <v>3.4999999999999996</v>
      </c>
      <c r="K15" s="56">
        <f t="shared" si="2"/>
        <v>8.5</v>
      </c>
      <c r="L15" s="5">
        <f t="shared" si="3"/>
        <v>0</v>
      </c>
      <c r="M15" s="32">
        <f t="shared" si="4"/>
        <v>0.33333333333333331</v>
      </c>
      <c r="N15" s="33">
        <f t="shared" si="5"/>
        <v>8</v>
      </c>
      <c r="O15" s="33">
        <f>IF($C15="F",0,LOOKUP($B15,Grundeinstellung!$B$6:$B$12,Grundeinstellung!G$6:G$12))</f>
        <v>8</v>
      </c>
      <c r="P15" s="33">
        <f t="shared" si="6"/>
        <v>0</v>
      </c>
      <c r="R15" s="34"/>
      <c r="S15" s="52">
        <f t="shared" ca="1" si="7"/>
        <v>0</v>
      </c>
      <c r="T15" s="53">
        <f t="shared" ca="1" si="8"/>
        <v>45832</v>
      </c>
      <c r="U15" s="17"/>
      <c r="V15" s="17"/>
      <c r="W15" s="17"/>
      <c r="X15" s="18"/>
      <c r="Y15" s="17"/>
      <c r="Z15" s="17"/>
      <c r="AA15" s="16"/>
      <c r="AB15" s="19"/>
    </row>
    <row r="16" spans="1:28" ht="18" x14ac:dyDescent="0.25">
      <c r="A16" s="35">
        <f t="shared" si="10"/>
        <v>46002</v>
      </c>
      <c r="B16" s="1">
        <f t="shared" si="9"/>
        <v>5</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0"/>
        <v>2.083333333333337E-2</v>
      </c>
      <c r="J16" s="56">
        <f t="shared" si="1"/>
        <v>3.4999999999999996</v>
      </c>
      <c r="K16" s="56">
        <f t="shared" si="2"/>
        <v>8.5</v>
      </c>
      <c r="L16" s="5">
        <f t="shared" si="3"/>
        <v>0</v>
      </c>
      <c r="M16" s="32">
        <f t="shared" si="4"/>
        <v>0.33333333333333331</v>
      </c>
      <c r="N16" s="33">
        <f t="shared" si="5"/>
        <v>8</v>
      </c>
      <c r="O16" s="33">
        <f>IF($C16="F",0,LOOKUP($B16,Grundeinstellung!$B$6:$B$12,Grundeinstellung!G$6:G$12))</f>
        <v>8</v>
      </c>
      <c r="P16" s="33">
        <f t="shared" si="6"/>
        <v>0</v>
      </c>
      <c r="R16" s="34"/>
      <c r="S16" s="52">
        <f t="shared" ca="1" si="7"/>
        <v>0</v>
      </c>
      <c r="T16" s="53">
        <f t="shared" ca="1" si="8"/>
        <v>45832</v>
      </c>
      <c r="U16" s="17"/>
      <c r="V16" s="17"/>
      <c r="W16" s="17"/>
      <c r="X16" s="18"/>
      <c r="Y16" s="17"/>
      <c r="Z16" s="17"/>
      <c r="AA16" s="16"/>
      <c r="AB16" s="19"/>
    </row>
    <row r="17" spans="1:28" ht="18" x14ac:dyDescent="0.25">
      <c r="A17" s="35">
        <f t="shared" si="10"/>
        <v>46003</v>
      </c>
      <c r="B17" s="1">
        <f t="shared" si="9"/>
        <v>6</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0"/>
        <v>2.083333333333337E-2</v>
      </c>
      <c r="J17" s="56">
        <f t="shared" si="1"/>
        <v>3.4999999999999996</v>
      </c>
      <c r="K17" s="56">
        <f t="shared" si="2"/>
        <v>8.5</v>
      </c>
      <c r="L17" s="5">
        <f t="shared" si="3"/>
        <v>0</v>
      </c>
      <c r="M17" s="32">
        <f t="shared" si="4"/>
        <v>0.33333333333333331</v>
      </c>
      <c r="N17" s="33">
        <f t="shared" si="5"/>
        <v>8</v>
      </c>
      <c r="O17" s="33">
        <f>IF($C17="F",0,LOOKUP($B17,Grundeinstellung!$B$6:$B$12,Grundeinstellung!G$6:G$12))</f>
        <v>8</v>
      </c>
      <c r="P17" s="33">
        <f t="shared" si="6"/>
        <v>0</v>
      </c>
      <c r="R17" s="34"/>
      <c r="S17" s="52">
        <f t="shared" ca="1" si="7"/>
        <v>0</v>
      </c>
      <c r="T17" s="53">
        <f t="shared" ca="1" si="8"/>
        <v>45832</v>
      </c>
      <c r="U17" s="17"/>
      <c r="V17" s="17"/>
      <c r="W17" s="17"/>
      <c r="X17" s="18"/>
      <c r="Y17" s="17"/>
      <c r="Z17" s="17"/>
      <c r="AA17" s="16"/>
      <c r="AB17" s="19"/>
    </row>
    <row r="18" spans="1:28" ht="18" x14ac:dyDescent="0.25">
      <c r="A18" s="35">
        <f t="shared" si="10"/>
        <v>46004</v>
      </c>
      <c r="B18" s="1">
        <f t="shared" si="9"/>
        <v>7</v>
      </c>
      <c r="C18" s="29"/>
      <c r="D18" s="30">
        <f>IF(OR($C18="F",$C18="K",$C18="U",$C18="ZA"),0,LOOKUP($B18,Grundeinstellung!$B$6:$B$12,Grundeinstellung!G$6:G$12))</f>
        <v>0</v>
      </c>
      <c r="E18" s="64">
        <f>IF(OR($C18="F",$C18="K",$C18="U",$C18="ZA"),0,LOOKUP($B18,Grundeinstellung!$B$6:$B$12,Grundeinstellung!C$6:C$12))</f>
        <v>0</v>
      </c>
      <c r="F18" s="65">
        <f>IF(OR($C18="F",$C18="K",$C18="U",$C18="ZA"),0,LOOKUP($B18,Grundeinstellung!$B$6:$B$12,Grundeinstellung!D$6:D$12))</f>
        <v>0</v>
      </c>
      <c r="G18" s="64">
        <f>IF(OR($C18="F",$C18="K",$C18="U",$C18="ZA"),0,LOOKUP($B18,Grundeinstellung!$B$6:$B$12,Grundeinstellung!E$6:E$12))</f>
        <v>0</v>
      </c>
      <c r="H18" s="31">
        <f>IF(OR($C18="F",$C18="K",$C18="U",$C18="ZA"),0,LOOKUP($B18,Grundeinstellung!$B$6:$B$12,Grundeinstellung!F$6:F$12))</f>
        <v>0</v>
      </c>
      <c r="I18" s="65">
        <f t="shared" si="0"/>
        <v>0</v>
      </c>
      <c r="J18" s="56">
        <f t="shared" si="1"/>
        <v>0</v>
      </c>
      <c r="K18" s="56">
        <f t="shared" si="2"/>
        <v>0</v>
      </c>
      <c r="L18" s="5">
        <f t="shared" si="3"/>
        <v>0</v>
      </c>
      <c r="M18" s="32">
        <f t="shared" si="4"/>
        <v>0</v>
      </c>
      <c r="N18" s="33">
        <f t="shared" si="5"/>
        <v>0</v>
      </c>
      <c r="O18" s="33">
        <f>IF($C18="F",0,LOOKUP($B18,Grundeinstellung!$B$6:$B$12,Grundeinstellung!G$6:G$12))</f>
        <v>0</v>
      </c>
      <c r="P18" s="33">
        <f t="shared" si="6"/>
        <v>0</v>
      </c>
      <c r="R18" s="34"/>
      <c r="S18" s="52">
        <f t="shared" ca="1" si="7"/>
        <v>0</v>
      </c>
      <c r="T18" s="53">
        <f t="shared" ca="1" si="8"/>
        <v>45832</v>
      </c>
      <c r="U18" s="17"/>
      <c r="V18" s="17"/>
      <c r="W18" s="17"/>
      <c r="X18" s="18"/>
      <c r="Y18" s="17"/>
      <c r="Z18" s="17"/>
      <c r="AA18" s="16"/>
      <c r="AB18" s="19"/>
    </row>
    <row r="19" spans="1:28" ht="18" x14ac:dyDescent="0.25">
      <c r="A19" s="35">
        <f t="shared" si="10"/>
        <v>46005</v>
      </c>
      <c r="B19" s="1">
        <f t="shared" si="9"/>
        <v>1</v>
      </c>
      <c r="C19" s="30"/>
      <c r="D19" s="30">
        <f>IF(OR($C19="F",$C19="K",$C19="U",$C19="ZA"),0,LOOKUP($B19,Grundeinstellung!$B$6:$B$12,Grundeinstellung!G$6:G$12))</f>
        <v>0</v>
      </c>
      <c r="E19" s="64">
        <f>IF(OR($C19="F",$C19="K",$C19="U",$C19="ZA"),0,LOOKUP($B19,Grundeinstellung!$B$6:$B$12,Grundeinstellung!C$6:C$12))</f>
        <v>0</v>
      </c>
      <c r="F19" s="65">
        <f>IF(OR($C19="F",$C19="K",$C19="U",$C19="ZA"),0,LOOKUP($B19,Grundeinstellung!$B$6:$B$12,Grundeinstellung!D$6:D$12))</f>
        <v>0</v>
      </c>
      <c r="G19" s="64">
        <f>IF(OR($C19="F",$C19="K",$C19="U",$C19="ZA"),0,LOOKUP($B19,Grundeinstellung!$B$6:$B$12,Grundeinstellung!E$6:E$12))</f>
        <v>0</v>
      </c>
      <c r="H19" s="31">
        <f>IF(OR($C19="F",$C19="K",$C19="U",$C19="ZA"),0,LOOKUP($B19,Grundeinstellung!$B$6:$B$12,Grundeinstellung!F$6:F$12))</f>
        <v>0</v>
      </c>
      <c r="I19" s="65">
        <f t="shared" si="0"/>
        <v>0</v>
      </c>
      <c r="J19" s="56">
        <f t="shared" si="1"/>
        <v>0</v>
      </c>
      <c r="K19" s="56">
        <f t="shared" si="2"/>
        <v>0</v>
      </c>
      <c r="L19" s="5">
        <f t="shared" si="3"/>
        <v>0</v>
      </c>
      <c r="M19" s="32">
        <f t="shared" si="4"/>
        <v>0</v>
      </c>
      <c r="N19" s="33">
        <f t="shared" si="5"/>
        <v>0</v>
      </c>
      <c r="O19" s="33">
        <f>IF($C19="F",0,LOOKUP($B19,Grundeinstellung!$B$6:$B$12,Grundeinstellung!G$6:G$12))</f>
        <v>0</v>
      </c>
      <c r="P19" s="33">
        <f t="shared" si="6"/>
        <v>0</v>
      </c>
      <c r="R19" s="30"/>
      <c r="S19" s="52">
        <f t="shared" ca="1" si="7"/>
        <v>0</v>
      </c>
      <c r="T19" s="53">
        <f t="shared" ca="1" si="8"/>
        <v>45832</v>
      </c>
      <c r="U19" s="17"/>
      <c r="V19" s="17"/>
      <c r="W19" s="17"/>
      <c r="X19" s="18"/>
      <c r="Y19" s="17"/>
      <c r="Z19" s="17"/>
      <c r="AA19" s="16"/>
      <c r="AB19" s="19"/>
    </row>
    <row r="20" spans="1:28" ht="18" x14ac:dyDescent="0.25">
      <c r="A20" s="35">
        <f t="shared" si="10"/>
        <v>46006</v>
      </c>
      <c r="B20" s="1">
        <f t="shared" si="9"/>
        <v>2</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0"/>
        <v>2.083333333333337E-2</v>
      </c>
      <c r="J20" s="56">
        <f t="shared" si="1"/>
        <v>3.4999999999999996</v>
      </c>
      <c r="K20" s="56">
        <f t="shared" si="2"/>
        <v>8.5</v>
      </c>
      <c r="L20" s="5">
        <f t="shared" si="3"/>
        <v>0</v>
      </c>
      <c r="M20" s="32">
        <f t="shared" si="4"/>
        <v>0.33333333333333331</v>
      </c>
      <c r="N20" s="33">
        <f t="shared" si="5"/>
        <v>8</v>
      </c>
      <c r="O20" s="33">
        <f>IF($C20="F",0,LOOKUP($B20,Grundeinstellung!$B$6:$B$12,Grundeinstellung!G$6:G$12))</f>
        <v>8</v>
      </c>
      <c r="P20" s="33">
        <f t="shared" si="6"/>
        <v>0</v>
      </c>
      <c r="R20" s="34"/>
      <c r="S20" s="52">
        <f t="shared" ca="1" si="7"/>
        <v>0</v>
      </c>
      <c r="T20" s="53">
        <f t="shared" ca="1" si="8"/>
        <v>45832</v>
      </c>
      <c r="U20" s="17"/>
      <c r="V20" s="17"/>
      <c r="W20" s="17"/>
      <c r="X20" s="18"/>
      <c r="Y20" s="17"/>
      <c r="Z20" s="17"/>
      <c r="AA20" s="16"/>
      <c r="AB20" s="19"/>
    </row>
    <row r="21" spans="1:28" ht="18" x14ac:dyDescent="0.25">
      <c r="A21" s="35">
        <f t="shared" si="10"/>
        <v>46007</v>
      </c>
      <c r="B21" s="1">
        <f t="shared" si="9"/>
        <v>3</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0"/>
        <v>2.083333333333337E-2</v>
      </c>
      <c r="J21" s="56">
        <f t="shared" si="1"/>
        <v>3.4999999999999996</v>
      </c>
      <c r="K21" s="56">
        <f t="shared" si="2"/>
        <v>8.5</v>
      </c>
      <c r="L21" s="5">
        <f t="shared" si="3"/>
        <v>0</v>
      </c>
      <c r="M21" s="32">
        <f t="shared" si="4"/>
        <v>0.33333333333333331</v>
      </c>
      <c r="N21" s="33">
        <f t="shared" si="5"/>
        <v>8</v>
      </c>
      <c r="O21" s="33">
        <f>IF($C21="F",0,LOOKUP($B21,Grundeinstellung!$B$6:$B$12,Grundeinstellung!G$6:G$12))</f>
        <v>8</v>
      </c>
      <c r="P21" s="33">
        <f t="shared" si="6"/>
        <v>0</v>
      </c>
      <c r="R21" s="34"/>
      <c r="S21" s="52">
        <f t="shared" ca="1" si="7"/>
        <v>0</v>
      </c>
      <c r="T21" s="53">
        <f t="shared" ca="1" si="8"/>
        <v>45832</v>
      </c>
      <c r="U21" s="17"/>
      <c r="V21" s="17"/>
      <c r="W21" s="17"/>
      <c r="X21" s="18"/>
      <c r="Y21" s="17"/>
      <c r="Z21" s="17"/>
      <c r="AA21" s="16"/>
      <c r="AB21" s="19"/>
    </row>
    <row r="22" spans="1:28" ht="18" x14ac:dyDescent="0.25">
      <c r="A22" s="35">
        <f t="shared" si="10"/>
        <v>46008</v>
      </c>
      <c r="B22" s="1">
        <f t="shared" si="9"/>
        <v>4</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0"/>
        <v>2.083333333333337E-2</v>
      </c>
      <c r="J22" s="56">
        <f t="shared" si="1"/>
        <v>3.4999999999999996</v>
      </c>
      <c r="K22" s="56">
        <f t="shared" si="2"/>
        <v>8.5</v>
      </c>
      <c r="L22" s="5">
        <f t="shared" si="3"/>
        <v>0</v>
      </c>
      <c r="M22" s="32">
        <f t="shared" si="4"/>
        <v>0.33333333333333331</v>
      </c>
      <c r="N22" s="33">
        <f t="shared" si="5"/>
        <v>8</v>
      </c>
      <c r="O22" s="33">
        <f>IF($C22="F",0,LOOKUP($B22,Grundeinstellung!$B$6:$B$12,Grundeinstellung!G$6:G$12))</f>
        <v>8</v>
      </c>
      <c r="P22" s="33">
        <f t="shared" si="6"/>
        <v>0</v>
      </c>
      <c r="R22" s="34"/>
      <c r="S22" s="52">
        <f t="shared" ca="1" si="7"/>
        <v>0</v>
      </c>
      <c r="T22" s="53">
        <f t="shared" ca="1" si="8"/>
        <v>45832</v>
      </c>
      <c r="U22" s="17"/>
      <c r="V22" s="17"/>
      <c r="W22" s="17"/>
      <c r="X22" s="18"/>
      <c r="Y22" s="17"/>
      <c r="Z22" s="17"/>
      <c r="AA22" s="16"/>
      <c r="AB22" s="19"/>
    </row>
    <row r="23" spans="1:28" ht="18" x14ac:dyDescent="0.25">
      <c r="A23" s="35">
        <f t="shared" si="10"/>
        <v>46009</v>
      </c>
      <c r="B23" s="1">
        <f t="shared" si="9"/>
        <v>5</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0"/>
        <v>2.083333333333337E-2</v>
      </c>
      <c r="J23" s="56">
        <f t="shared" si="1"/>
        <v>3.4999999999999996</v>
      </c>
      <c r="K23" s="56">
        <f t="shared" si="2"/>
        <v>8.5</v>
      </c>
      <c r="L23" s="5">
        <f t="shared" si="3"/>
        <v>0</v>
      </c>
      <c r="M23" s="32">
        <f t="shared" si="4"/>
        <v>0.33333333333333331</v>
      </c>
      <c r="N23" s="33">
        <f t="shared" si="5"/>
        <v>8</v>
      </c>
      <c r="O23" s="33">
        <f>IF($C23="F",0,LOOKUP($B23,Grundeinstellung!$B$6:$B$12,Grundeinstellung!G$6:G$12))</f>
        <v>8</v>
      </c>
      <c r="P23" s="33">
        <f t="shared" si="6"/>
        <v>0</v>
      </c>
      <c r="R23" s="34"/>
      <c r="S23" s="52">
        <f t="shared" ca="1" si="7"/>
        <v>0</v>
      </c>
      <c r="T23" s="53">
        <f t="shared" ca="1" si="8"/>
        <v>45832</v>
      </c>
      <c r="U23" s="17"/>
      <c r="V23" s="17"/>
      <c r="W23" s="17"/>
      <c r="X23" s="18"/>
      <c r="Y23" s="17"/>
      <c r="Z23" s="17"/>
      <c r="AA23" s="16"/>
      <c r="AB23" s="19"/>
    </row>
    <row r="24" spans="1:28" ht="18" x14ac:dyDescent="0.25">
      <c r="A24" s="35">
        <f t="shared" si="10"/>
        <v>46010</v>
      </c>
      <c r="B24" s="1">
        <f t="shared" si="9"/>
        <v>6</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0"/>
        <v>2.083333333333337E-2</v>
      </c>
      <c r="J24" s="56">
        <f t="shared" si="1"/>
        <v>3.4999999999999996</v>
      </c>
      <c r="K24" s="56">
        <f t="shared" si="2"/>
        <v>8.5</v>
      </c>
      <c r="L24" s="5">
        <f t="shared" si="3"/>
        <v>0</v>
      </c>
      <c r="M24" s="32">
        <f t="shared" si="4"/>
        <v>0.33333333333333331</v>
      </c>
      <c r="N24" s="33">
        <f t="shared" si="5"/>
        <v>8</v>
      </c>
      <c r="O24" s="33">
        <f>IF($C24="F",0,LOOKUP($B24,Grundeinstellung!$B$6:$B$12,Grundeinstellung!G$6:G$12))</f>
        <v>8</v>
      </c>
      <c r="P24" s="33">
        <f t="shared" si="6"/>
        <v>0</v>
      </c>
      <c r="R24" s="34"/>
      <c r="S24" s="52">
        <f t="shared" ca="1" si="7"/>
        <v>0</v>
      </c>
      <c r="T24" s="53">
        <f t="shared" ca="1" si="8"/>
        <v>45832</v>
      </c>
      <c r="U24" s="17"/>
      <c r="V24" s="17"/>
      <c r="W24" s="17"/>
      <c r="X24" s="18"/>
      <c r="Y24" s="17"/>
      <c r="Z24" s="17"/>
      <c r="AA24" s="16"/>
      <c r="AB24" s="19"/>
    </row>
    <row r="25" spans="1:28" ht="18" x14ac:dyDescent="0.25">
      <c r="A25" s="35">
        <f t="shared" si="10"/>
        <v>46011</v>
      </c>
      <c r="B25" s="1">
        <f t="shared" si="9"/>
        <v>7</v>
      </c>
      <c r="C25" s="29"/>
      <c r="D25" s="30">
        <f>IF(OR($C25="F",$C25="K",$C25="U",$C25="ZA"),0,LOOKUP($B25,Grundeinstellung!$B$6:$B$12,Grundeinstellung!G$6:G$12))</f>
        <v>0</v>
      </c>
      <c r="E25" s="64">
        <f>IF(OR($C25="F",$C25="K",$C25="U",$C25="ZA"),0,LOOKUP($B25,Grundeinstellung!$B$6:$B$12,Grundeinstellung!C$6:C$12))</f>
        <v>0</v>
      </c>
      <c r="F25" s="65">
        <f>IF(OR($C25="F",$C25="K",$C25="U",$C25="ZA"),0,LOOKUP($B25,Grundeinstellung!$B$6:$B$12,Grundeinstellung!D$6:D$12))</f>
        <v>0</v>
      </c>
      <c r="G25" s="64">
        <f>IF(OR($C25="F",$C25="K",$C25="U",$C25="ZA"),0,LOOKUP($B25,Grundeinstellung!$B$6:$B$12,Grundeinstellung!E$6:E$12))</f>
        <v>0</v>
      </c>
      <c r="H25" s="31">
        <f>IF(OR($C25="F",$C25="K",$C25="U",$C25="ZA"),0,LOOKUP($B25,Grundeinstellung!$B$6:$B$12,Grundeinstellung!F$6:F$12))</f>
        <v>0</v>
      </c>
      <c r="I25" s="65">
        <f t="shared" si="0"/>
        <v>0</v>
      </c>
      <c r="J25" s="56">
        <f t="shared" si="1"/>
        <v>0</v>
      </c>
      <c r="K25" s="56">
        <f t="shared" si="2"/>
        <v>0</v>
      </c>
      <c r="L25" s="5">
        <f t="shared" si="3"/>
        <v>0</v>
      </c>
      <c r="M25" s="32">
        <f t="shared" si="4"/>
        <v>0</v>
      </c>
      <c r="N25" s="33">
        <f t="shared" si="5"/>
        <v>0</v>
      </c>
      <c r="O25" s="33">
        <f>IF($C25="F",0,LOOKUP($B25,Grundeinstellung!$B$6:$B$12,Grundeinstellung!G$6:G$12))</f>
        <v>0</v>
      </c>
      <c r="P25" s="33">
        <f t="shared" si="6"/>
        <v>0</v>
      </c>
      <c r="R25" s="34"/>
      <c r="S25" s="52">
        <f t="shared" ca="1" si="7"/>
        <v>0</v>
      </c>
      <c r="T25" s="53">
        <f t="shared" ca="1" si="8"/>
        <v>45832</v>
      </c>
      <c r="U25" s="17"/>
      <c r="V25" s="17"/>
      <c r="W25" s="17"/>
      <c r="X25" s="18"/>
      <c r="Y25" s="17"/>
      <c r="Z25" s="17"/>
      <c r="AA25" s="16"/>
      <c r="AB25" s="19"/>
    </row>
    <row r="26" spans="1:28" ht="18" x14ac:dyDescent="0.25">
      <c r="A26" s="35">
        <f t="shared" si="10"/>
        <v>46012</v>
      </c>
      <c r="B26" s="1">
        <f t="shared" si="9"/>
        <v>1</v>
      </c>
      <c r="C26" s="30"/>
      <c r="D26" s="30">
        <f>IF(OR($C26="F",$C26="K",$C26="U",$C26="ZA"),0,LOOKUP($B26,Grundeinstellung!$B$6:$B$12,Grundeinstellung!G$6:G$12))</f>
        <v>0</v>
      </c>
      <c r="E26" s="64">
        <f>IF(OR($C26="F",$C26="K",$C26="U",$C26="ZA"),0,LOOKUP($B26,Grundeinstellung!$B$6:$B$12,Grundeinstellung!C$6:C$12))</f>
        <v>0</v>
      </c>
      <c r="F26" s="65">
        <f>IF(OR($C26="F",$C26="K",$C26="U",$C26="ZA"),0,LOOKUP($B26,Grundeinstellung!$B$6:$B$12,Grundeinstellung!D$6:D$12))</f>
        <v>0</v>
      </c>
      <c r="G26" s="64">
        <f>IF(OR($C26="F",$C26="K",$C26="U",$C26="ZA"),0,LOOKUP($B26,Grundeinstellung!$B$6:$B$12,Grundeinstellung!E$6:E$12))</f>
        <v>0</v>
      </c>
      <c r="H26" s="31">
        <f>IF(OR($C26="F",$C26="K",$C26="U",$C26="ZA"),0,LOOKUP($B26,Grundeinstellung!$B$6:$B$12,Grundeinstellung!F$6:F$12))</f>
        <v>0</v>
      </c>
      <c r="I26" s="65">
        <f t="shared" si="0"/>
        <v>0</v>
      </c>
      <c r="J26" s="56">
        <f t="shared" si="1"/>
        <v>0</v>
      </c>
      <c r="K26" s="56">
        <f t="shared" si="2"/>
        <v>0</v>
      </c>
      <c r="L26" s="5">
        <f t="shared" si="3"/>
        <v>0</v>
      </c>
      <c r="M26" s="32">
        <f t="shared" si="4"/>
        <v>0</v>
      </c>
      <c r="N26" s="33">
        <f t="shared" si="5"/>
        <v>0</v>
      </c>
      <c r="O26" s="33">
        <f>IF($C26="F",0,LOOKUP($B26,Grundeinstellung!$B$6:$B$12,Grundeinstellung!G$6:G$12))</f>
        <v>0</v>
      </c>
      <c r="P26" s="33">
        <f t="shared" si="6"/>
        <v>0</v>
      </c>
      <c r="R26" s="30"/>
      <c r="S26" s="52">
        <f t="shared" ca="1" si="7"/>
        <v>0</v>
      </c>
      <c r="T26" s="53">
        <f t="shared" ca="1" si="8"/>
        <v>45832</v>
      </c>
      <c r="U26" s="17"/>
      <c r="V26" s="17"/>
      <c r="W26" s="17"/>
      <c r="X26" s="18"/>
      <c r="Y26" s="17"/>
      <c r="Z26" s="17"/>
      <c r="AA26" s="16"/>
      <c r="AB26" s="19"/>
    </row>
    <row r="27" spans="1:28" ht="18" x14ac:dyDescent="0.25">
      <c r="A27" s="35">
        <f t="shared" si="10"/>
        <v>46013</v>
      </c>
      <c r="B27" s="1">
        <f t="shared" si="9"/>
        <v>2</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0"/>
        <v>2.083333333333337E-2</v>
      </c>
      <c r="J27" s="56">
        <f t="shared" si="1"/>
        <v>3.4999999999999996</v>
      </c>
      <c r="K27" s="56">
        <f t="shared" si="2"/>
        <v>8.5</v>
      </c>
      <c r="L27" s="5">
        <f t="shared" si="3"/>
        <v>0</v>
      </c>
      <c r="M27" s="32">
        <f t="shared" si="4"/>
        <v>0.33333333333333331</v>
      </c>
      <c r="N27" s="33">
        <f t="shared" si="5"/>
        <v>8</v>
      </c>
      <c r="O27" s="33">
        <f>IF($C27="F",0,LOOKUP($B27,Grundeinstellung!$B$6:$B$12,Grundeinstellung!G$6:G$12))</f>
        <v>8</v>
      </c>
      <c r="P27" s="33">
        <f t="shared" si="6"/>
        <v>0</v>
      </c>
      <c r="R27" s="34"/>
      <c r="S27" s="52">
        <f t="shared" ca="1" si="7"/>
        <v>0</v>
      </c>
      <c r="T27" s="53">
        <f t="shared" ca="1" si="8"/>
        <v>45832</v>
      </c>
      <c r="U27" s="17"/>
      <c r="V27" s="17"/>
      <c r="W27" s="17"/>
      <c r="X27" s="18"/>
      <c r="Y27" s="17"/>
      <c r="Z27" s="17"/>
      <c r="AA27" s="16"/>
      <c r="AB27" s="19"/>
    </row>
    <row r="28" spans="1:28" ht="18" x14ac:dyDescent="0.25">
      <c r="A28" s="35">
        <f t="shared" si="10"/>
        <v>46014</v>
      </c>
      <c r="B28" s="1">
        <f t="shared" si="9"/>
        <v>3</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0"/>
        <v>2.083333333333337E-2</v>
      </c>
      <c r="J28" s="56">
        <f t="shared" si="1"/>
        <v>3.4999999999999996</v>
      </c>
      <c r="K28" s="56">
        <f t="shared" si="2"/>
        <v>8.5</v>
      </c>
      <c r="L28" s="5">
        <f t="shared" si="3"/>
        <v>0</v>
      </c>
      <c r="M28" s="32">
        <f t="shared" si="4"/>
        <v>0.33333333333333331</v>
      </c>
      <c r="N28" s="33">
        <f t="shared" si="5"/>
        <v>8</v>
      </c>
      <c r="O28" s="33">
        <f>IF($C28="F",0,LOOKUP($B28,Grundeinstellung!$B$6:$B$12,Grundeinstellung!G$6:G$12))</f>
        <v>8</v>
      </c>
      <c r="P28" s="33">
        <f t="shared" si="6"/>
        <v>0</v>
      </c>
      <c r="R28" s="34"/>
      <c r="S28" s="52">
        <f t="shared" ca="1" si="7"/>
        <v>0</v>
      </c>
      <c r="T28" s="53">
        <f t="shared" ca="1" si="8"/>
        <v>45832</v>
      </c>
      <c r="U28" s="17"/>
      <c r="V28" s="17"/>
      <c r="W28" s="17"/>
      <c r="X28" s="18"/>
      <c r="Y28" s="17"/>
      <c r="Z28" s="17"/>
      <c r="AA28" s="16"/>
      <c r="AB28" s="19"/>
    </row>
    <row r="29" spans="1:28" ht="18" x14ac:dyDescent="0.25">
      <c r="A29" s="35">
        <f t="shared" si="10"/>
        <v>46015</v>
      </c>
      <c r="B29" s="1">
        <f t="shared" si="9"/>
        <v>4</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0"/>
        <v>2.083333333333337E-2</v>
      </c>
      <c r="J29" s="56">
        <f t="shared" si="1"/>
        <v>3.4999999999999996</v>
      </c>
      <c r="K29" s="56">
        <f t="shared" si="2"/>
        <v>8.5</v>
      </c>
      <c r="L29" s="5">
        <f t="shared" si="3"/>
        <v>0</v>
      </c>
      <c r="M29" s="32">
        <f t="shared" si="4"/>
        <v>0.33333333333333331</v>
      </c>
      <c r="N29" s="33">
        <f t="shared" si="5"/>
        <v>8</v>
      </c>
      <c r="O29" s="33">
        <f>IF($C29="F",0,LOOKUP($B29,Grundeinstellung!$B$6:$B$12,Grundeinstellung!G$6:G$12))</f>
        <v>8</v>
      </c>
      <c r="P29" s="33">
        <f t="shared" si="6"/>
        <v>0</v>
      </c>
      <c r="R29" s="34"/>
      <c r="S29" s="52">
        <f t="shared" ca="1" si="7"/>
        <v>0</v>
      </c>
      <c r="T29" s="53">
        <f t="shared" ca="1" si="8"/>
        <v>45832</v>
      </c>
      <c r="U29" s="17"/>
      <c r="V29" s="17"/>
      <c r="W29" s="17"/>
      <c r="X29" s="18"/>
      <c r="Y29" s="17"/>
      <c r="Z29" s="17"/>
      <c r="AA29" s="16"/>
      <c r="AB29" s="19"/>
    </row>
    <row r="30" spans="1:28" ht="18" x14ac:dyDescent="0.25">
      <c r="A30" s="35">
        <f t="shared" si="10"/>
        <v>46016</v>
      </c>
      <c r="B30" s="1">
        <f t="shared" si="9"/>
        <v>5</v>
      </c>
      <c r="C30" s="29" t="s">
        <v>9</v>
      </c>
      <c r="D30" s="30">
        <f>IF(OR($C30="F",$C30="K",$C30="U",$C30="ZA"),0,LOOKUP($B30,Grundeinstellung!$B$6:$B$12,Grundeinstellung!G$6:G$12))</f>
        <v>0</v>
      </c>
      <c r="E30" s="64">
        <f>IF(OR($C30="F",$C30="K",$C30="U",$C30="ZA"),0,LOOKUP($B30,Grundeinstellung!$B$6:$B$12,Grundeinstellung!C$6:C$12))</f>
        <v>0</v>
      </c>
      <c r="F30" s="65">
        <f>IF(OR($C30="F",$C30="K",$C30="U",$C30="ZA"),0,LOOKUP($B30,Grundeinstellung!$B$6:$B$12,Grundeinstellung!D$6:D$12))</f>
        <v>0</v>
      </c>
      <c r="G30" s="64">
        <f>IF(OR($C30="F",$C30="K",$C30="U",$C30="ZA"),0,LOOKUP($B30,Grundeinstellung!$B$6:$B$12,Grundeinstellung!E$6:E$12))</f>
        <v>0</v>
      </c>
      <c r="H30" s="31">
        <f>IF(OR($C30="F",$C30="K",$C30="U",$C30="ZA"),0,LOOKUP($B30,Grundeinstellung!$B$6:$B$12,Grundeinstellung!F$6:F$12))</f>
        <v>0</v>
      </c>
      <c r="I30" s="65">
        <f t="shared" si="0"/>
        <v>0</v>
      </c>
      <c r="J30" s="56">
        <f t="shared" si="1"/>
        <v>0</v>
      </c>
      <c r="K30" s="56">
        <f t="shared" si="2"/>
        <v>0</v>
      </c>
      <c r="L30" s="5">
        <f t="shared" si="3"/>
        <v>0</v>
      </c>
      <c r="M30" s="32">
        <f t="shared" si="4"/>
        <v>0</v>
      </c>
      <c r="N30" s="33">
        <f t="shared" si="5"/>
        <v>0</v>
      </c>
      <c r="O30" s="33">
        <f>IF($C30="F",0,LOOKUP($B30,Grundeinstellung!$B$6:$B$12,Grundeinstellung!G$6:G$12))</f>
        <v>0</v>
      </c>
      <c r="P30" s="33">
        <f t="shared" si="6"/>
        <v>0</v>
      </c>
      <c r="R30" s="34" t="s">
        <v>47</v>
      </c>
      <c r="S30" s="52">
        <f t="shared" ca="1" si="7"/>
        <v>0</v>
      </c>
      <c r="T30" s="53">
        <f t="shared" ca="1" si="8"/>
        <v>45832</v>
      </c>
      <c r="U30" s="17"/>
      <c r="V30" s="17"/>
      <c r="W30" s="17"/>
      <c r="X30" s="18"/>
      <c r="Y30" s="17"/>
      <c r="Z30" s="17"/>
      <c r="AA30" s="16"/>
      <c r="AB30" s="19"/>
    </row>
    <row r="31" spans="1:28" ht="18" x14ac:dyDescent="0.25">
      <c r="A31" s="35">
        <f t="shared" si="10"/>
        <v>46017</v>
      </c>
      <c r="B31" s="1">
        <f t="shared" si="9"/>
        <v>6</v>
      </c>
      <c r="C31" s="29" t="s">
        <v>9</v>
      </c>
      <c r="D31" s="30">
        <f>IF(OR($C31="F",$C31="K",$C31="U",$C31="ZA"),0,LOOKUP($B31,Grundeinstellung!$B$6:$B$12,Grundeinstellung!G$6:G$12))</f>
        <v>0</v>
      </c>
      <c r="E31" s="64">
        <f>IF(OR($C31="F",$C31="K",$C31="U",$C31="ZA"),0,LOOKUP($B31,Grundeinstellung!$B$6:$B$12,Grundeinstellung!C$6:C$12))</f>
        <v>0</v>
      </c>
      <c r="F31" s="65">
        <f>IF(OR($C31="F",$C31="K",$C31="U",$C31="ZA"),0,LOOKUP($B31,Grundeinstellung!$B$6:$B$12,Grundeinstellung!D$6:D$12))</f>
        <v>0</v>
      </c>
      <c r="G31" s="64">
        <f>IF(OR($C31="F",$C31="K",$C31="U",$C31="ZA"),0,LOOKUP($B31,Grundeinstellung!$B$6:$B$12,Grundeinstellung!E$6:E$12))</f>
        <v>0</v>
      </c>
      <c r="H31" s="31">
        <f>IF(OR($C31="F",$C31="K",$C31="U",$C31="ZA"),0,LOOKUP($B31,Grundeinstellung!$B$6:$B$12,Grundeinstellung!F$6:F$12))</f>
        <v>0</v>
      </c>
      <c r="I31" s="65">
        <f t="shared" si="0"/>
        <v>0</v>
      </c>
      <c r="J31" s="56">
        <f t="shared" si="1"/>
        <v>0</v>
      </c>
      <c r="K31" s="56">
        <f t="shared" si="2"/>
        <v>0</v>
      </c>
      <c r="L31" s="5">
        <f t="shared" si="3"/>
        <v>0</v>
      </c>
      <c r="M31" s="32">
        <f t="shared" si="4"/>
        <v>0</v>
      </c>
      <c r="N31" s="33">
        <f t="shared" si="5"/>
        <v>0</v>
      </c>
      <c r="O31" s="33">
        <f>IF($C31="F",0,LOOKUP($B31,Grundeinstellung!$B$6:$B$12,Grundeinstellung!G$6:G$12))</f>
        <v>0</v>
      </c>
      <c r="P31" s="33">
        <f t="shared" si="6"/>
        <v>0</v>
      </c>
      <c r="R31" s="34" t="s">
        <v>49</v>
      </c>
      <c r="S31" s="52">
        <f t="shared" ca="1" si="7"/>
        <v>0</v>
      </c>
      <c r="T31" s="53">
        <f t="shared" ca="1" si="8"/>
        <v>45832</v>
      </c>
      <c r="U31" s="17"/>
      <c r="V31" s="17"/>
      <c r="W31" s="17"/>
      <c r="X31" s="18"/>
      <c r="Y31" s="17"/>
      <c r="Z31" s="17"/>
      <c r="AA31" s="16"/>
      <c r="AB31" s="19"/>
    </row>
    <row r="32" spans="1:28" ht="18" x14ac:dyDescent="0.25">
      <c r="A32" s="35">
        <f t="shared" si="10"/>
        <v>46018</v>
      </c>
      <c r="B32" s="1">
        <f t="shared" si="9"/>
        <v>7</v>
      </c>
      <c r="C32" s="29"/>
      <c r="D32" s="30">
        <f>IF(OR($C32="F",$C32="K",$C32="U",$C32="ZA"),0,LOOKUP($B32,Grundeinstellung!$B$6:$B$12,Grundeinstellung!G$6:G$12))</f>
        <v>0</v>
      </c>
      <c r="E32" s="64">
        <f>IF(OR($C32="F",$C32="K",$C32="U",$C32="ZA"),0,LOOKUP($B32,Grundeinstellung!$B$6:$B$12,Grundeinstellung!C$6:C$12))</f>
        <v>0</v>
      </c>
      <c r="F32" s="65">
        <f>IF(OR($C32="F",$C32="K",$C32="U",$C32="ZA"),0,LOOKUP($B32,Grundeinstellung!$B$6:$B$12,Grundeinstellung!D$6:D$12))</f>
        <v>0</v>
      </c>
      <c r="G32" s="64">
        <f>IF(OR($C32="F",$C32="K",$C32="U",$C32="ZA"),0,LOOKUP($B32,Grundeinstellung!$B$6:$B$12,Grundeinstellung!E$6:E$12))</f>
        <v>0</v>
      </c>
      <c r="H32" s="31">
        <f>IF(OR($C32="F",$C32="K",$C32="U",$C32="ZA"),0,LOOKUP($B32,Grundeinstellung!$B$6:$B$12,Grundeinstellung!F$6:F$12))</f>
        <v>0</v>
      </c>
      <c r="I32" s="65">
        <f t="shared" si="0"/>
        <v>0</v>
      </c>
      <c r="J32" s="56">
        <f t="shared" si="1"/>
        <v>0</v>
      </c>
      <c r="K32" s="56">
        <f t="shared" si="2"/>
        <v>0</v>
      </c>
      <c r="L32" s="5">
        <f t="shared" si="3"/>
        <v>0</v>
      </c>
      <c r="M32" s="32">
        <f t="shared" si="4"/>
        <v>0</v>
      </c>
      <c r="N32" s="33">
        <f t="shared" si="5"/>
        <v>0</v>
      </c>
      <c r="O32" s="33">
        <f>IF($C32="F",0,LOOKUP($B32,Grundeinstellung!$B$6:$B$12,Grundeinstellung!G$6:G$12))</f>
        <v>0</v>
      </c>
      <c r="P32" s="33">
        <f t="shared" si="6"/>
        <v>0</v>
      </c>
      <c r="R32" s="34"/>
      <c r="S32" s="52">
        <f t="shared" ca="1" si="7"/>
        <v>0</v>
      </c>
      <c r="T32" s="53">
        <f t="shared" ca="1" si="8"/>
        <v>45832</v>
      </c>
      <c r="U32" s="17"/>
      <c r="V32" s="17"/>
      <c r="W32" s="17"/>
      <c r="X32" s="18"/>
      <c r="Y32" s="17"/>
      <c r="Z32" s="17"/>
      <c r="AA32" s="16"/>
      <c r="AB32" s="19"/>
    </row>
    <row r="33" spans="1:29" ht="18" x14ac:dyDescent="0.25">
      <c r="A33" s="35">
        <f t="shared" si="10"/>
        <v>46019</v>
      </c>
      <c r="B33" s="1">
        <f t="shared" si="9"/>
        <v>1</v>
      </c>
      <c r="C33" s="30"/>
      <c r="D33" s="30">
        <f>IF(OR($C33="F",$C33="K",$C33="U",$C33="ZA"),0,LOOKUP($B33,Grundeinstellung!$B$6:$B$12,Grundeinstellung!G$6:G$12))</f>
        <v>0</v>
      </c>
      <c r="E33" s="64">
        <f>IF(OR($C33="F",$C33="K",$C33="U",$C33="ZA"),0,LOOKUP($B33,Grundeinstellung!$B$6:$B$12,Grundeinstellung!C$6:C$12))</f>
        <v>0</v>
      </c>
      <c r="F33" s="65">
        <f>IF(OR($C33="F",$C33="K",$C33="U",$C33="ZA"),0,LOOKUP($B33,Grundeinstellung!$B$6:$B$12,Grundeinstellung!D$6:D$12))</f>
        <v>0</v>
      </c>
      <c r="G33" s="64">
        <f>IF(OR($C33="F",$C33="K",$C33="U",$C33="ZA"),0,LOOKUP($B33,Grundeinstellung!$B$6:$B$12,Grundeinstellung!E$6:E$12))</f>
        <v>0</v>
      </c>
      <c r="H33" s="31">
        <f>IF(OR($C33="F",$C33="K",$C33="U",$C33="ZA"),0,LOOKUP($B33,Grundeinstellung!$B$6:$B$12,Grundeinstellung!F$6:F$12))</f>
        <v>0</v>
      </c>
      <c r="I33" s="65">
        <f t="shared" si="0"/>
        <v>0</v>
      </c>
      <c r="J33" s="56">
        <f t="shared" si="1"/>
        <v>0</v>
      </c>
      <c r="K33" s="56">
        <f t="shared" si="2"/>
        <v>0</v>
      </c>
      <c r="L33" s="5">
        <f t="shared" si="3"/>
        <v>0</v>
      </c>
      <c r="M33" s="32">
        <f t="shared" si="4"/>
        <v>0</v>
      </c>
      <c r="N33" s="33">
        <f t="shared" si="5"/>
        <v>0</v>
      </c>
      <c r="O33" s="33">
        <f>IF($C33="F",0,LOOKUP($B33,Grundeinstellung!$B$6:$B$12,Grundeinstellung!G$6:G$12))</f>
        <v>0</v>
      </c>
      <c r="P33" s="33">
        <f t="shared" si="6"/>
        <v>0</v>
      </c>
      <c r="R33" s="30"/>
      <c r="S33" s="52">
        <f t="shared" ca="1" si="7"/>
        <v>0</v>
      </c>
      <c r="T33" s="53">
        <f t="shared" ca="1" si="8"/>
        <v>45832</v>
      </c>
      <c r="U33" s="17"/>
      <c r="V33" s="17"/>
      <c r="W33" s="17"/>
      <c r="X33" s="18"/>
      <c r="Y33" s="17"/>
      <c r="Z33" s="17"/>
      <c r="AA33" s="16"/>
      <c r="AB33" s="19"/>
    </row>
    <row r="34" spans="1:29" ht="18" x14ac:dyDescent="0.25">
      <c r="A34" s="35">
        <f t="shared" si="10"/>
        <v>46020</v>
      </c>
      <c r="B34" s="1">
        <f t="shared" si="9"/>
        <v>2</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0"/>
        <v>2.083333333333337E-2</v>
      </c>
      <c r="J34" s="56">
        <f t="shared" si="1"/>
        <v>3.4999999999999996</v>
      </c>
      <c r="K34" s="56">
        <f t="shared" si="2"/>
        <v>8.5</v>
      </c>
      <c r="L34" s="5">
        <f t="shared" si="3"/>
        <v>0</v>
      </c>
      <c r="M34" s="32">
        <f t="shared" si="4"/>
        <v>0.33333333333333331</v>
      </c>
      <c r="N34" s="33">
        <f t="shared" si="5"/>
        <v>8</v>
      </c>
      <c r="O34" s="33">
        <f>IF($C34="F",0,LOOKUP($B34,Grundeinstellung!$B$6:$B$12,Grundeinstellung!G$6:G$12))</f>
        <v>8</v>
      </c>
      <c r="P34" s="33">
        <f t="shared" si="6"/>
        <v>0</v>
      </c>
      <c r="R34" s="34"/>
      <c r="S34" s="52">
        <f t="shared" ca="1" si="7"/>
        <v>0</v>
      </c>
      <c r="T34" s="53">
        <f t="shared" ca="1" si="8"/>
        <v>45832</v>
      </c>
      <c r="U34" s="17"/>
      <c r="V34" s="17"/>
      <c r="W34" s="17"/>
      <c r="X34" s="18"/>
      <c r="Y34" s="17"/>
      <c r="Z34" s="17"/>
      <c r="AA34" s="16"/>
      <c r="AB34" s="19"/>
    </row>
    <row r="35" spans="1:29" ht="18" x14ac:dyDescent="0.25">
      <c r="A35" s="35">
        <f t="shared" si="10"/>
        <v>46021</v>
      </c>
      <c r="B35" s="1">
        <f t="shared" si="9"/>
        <v>3</v>
      </c>
      <c r="C35" s="30"/>
      <c r="D35" s="30">
        <f>IF(OR($C35="F",$C35="K",$C35="U",$C35="ZA"),0,LOOKUP($B35,Grundeinstellung!$B$6:$B$12,Grundeinstellung!G$6:G$12))</f>
        <v>8</v>
      </c>
      <c r="E35" s="64">
        <f>IF(OR($C35="F",$C35="K",$C35="U",$C35="ZA"),0,LOOKUP($B35,Grundeinstellung!$B$6:$B$12,Grundeinstellung!C$6:C$12))</f>
        <v>0.35416666666666669</v>
      </c>
      <c r="F35" s="65">
        <f>IF(OR($C35="F",$C35="K",$C35="U",$C35="ZA"),0,LOOKUP($B35,Grundeinstellung!$B$6:$B$12,Grundeinstellung!D$6:D$12))</f>
        <v>0.70833333333333337</v>
      </c>
      <c r="G35" s="64">
        <f>IF(OR($C35="F",$C35="K",$C35="U",$C35="ZA"),0,LOOKUP($B35,Grundeinstellung!$B$6:$B$12,Grundeinstellung!E$6:E$12))</f>
        <v>0.5</v>
      </c>
      <c r="H35" s="31">
        <f>IF(OR($C35="F",$C35="K",$C35="U",$C35="ZA"),0,LOOKUP($B35,Grundeinstellung!$B$6:$B$12,Grundeinstellung!F$6:F$12))</f>
        <v>0.52083333333333337</v>
      </c>
      <c r="I35" s="65">
        <f t="shared" si="0"/>
        <v>2.083333333333337E-2</v>
      </c>
      <c r="J35" s="56">
        <f t="shared" si="1"/>
        <v>3.4999999999999996</v>
      </c>
      <c r="K35" s="56">
        <f t="shared" si="2"/>
        <v>8.5</v>
      </c>
      <c r="L35" s="5">
        <f t="shared" si="3"/>
        <v>0</v>
      </c>
      <c r="M35" s="32">
        <f t="shared" si="4"/>
        <v>0.33333333333333331</v>
      </c>
      <c r="N35" s="33">
        <f t="shared" si="5"/>
        <v>8</v>
      </c>
      <c r="O35" s="33">
        <f>IF($C35="F",0,LOOKUP($B35,Grundeinstellung!$B$6:$B$12,Grundeinstellung!G$6:G$12))</f>
        <v>8</v>
      </c>
      <c r="P35" s="33">
        <f t="shared" si="6"/>
        <v>0</v>
      </c>
      <c r="R35" s="34"/>
      <c r="S35" s="52">
        <f t="shared" ca="1" si="7"/>
        <v>0</v>
      </c>
      <c r="T35" s="53">
        <f t="shared" ca="1" si="8"/>
        <v>45832</v>
      </c>
      <c r="U35" s="17"/>
      <c r="V35" s="17"/>
      <c r="W35" s="17"/>
      <c r="X35" s="18"/>
      <c r="Y35" s="17"/>
      <c r="Z35" s="17"/>
      <c r="AA35" s="16"/>
      <c r="AB35" s="19"/>
    </row>
    <row r="36" spans="1:29" ht="18" x14ac:dyDescent="0.25">
      <c r="A36" s="44">
        <f t="shared" si="10"/>
        <v>46022</v>
      </c>
      <c r="B36" s="45">
        <f t="shared" si="9"/>
        <v>4</v>
      </c>
      <c r="C36" s="46"/>
      <c r="D36" s="46">
        <f>IF(OR($C36="F",$C36="K",$C36="U",$C36="ZA"),0,LOOKUP($B36,Grundeinstellung!$B$6:$B$12,Grundeinstellung!G$6:G$12))</f>
        <v>8</v>
      </c>
      <c r="E36" s="66">
        <f>IF(OR($C36="F",$C36="K",$C36="U",$C36="ZA"),0,LOOKUP($B36,Grundeinstellung!$B$6:$B$12,Grundeinstellung!C$6:C$12))</f>
        <v>0.35416666666666669</v>
      </c>
      <c r="F36" s="67">
        <f>IF(OR($C36="F",$C36="K",$C36="U",$C36="ZA"),0,LOOKUP($B36,Grundeinstellung!$B$6:$B$12,Grundeinstellung!D$6:D$12))</f>
        <v>0.70833333333333337</v>
      </c>
      <c r="G36" s="66">
        <f>IF(OR($C36="F",$C36="K",$C36="U",$C36="ZA"),0,LOOKUP($B36,Grundeinstellung!$B$6:$B$12,Grundeinstellung!E$6:E$12))</f>
        <v>0.5</v>
      </c>
      <c r="H36" s="47">
        <f>IF(OR($C36="F",$C36="K",$C36="U",$C36="ZA"),0,LOOKUP($B36,Grundeinstellung!$B$6:$B$12,Grundeinstellung!F$6:F$12))</f>
        <v>0.52083333333333337</v>
      </c>
      <c r="I36" s="67">
        <f t="shared" si="0"/>
        <v>2.083333333333337E-2</v>
      </c>
      <c r="J36" s="56">
        <f t="shared" si="1"/>
        <v>3.4999999999999996</v>
      </c>
      <c r="K36" s="68">
        <f t="shared" si="2"/>
        <v>8.5</v>
      </c>
      <c r="L36" s="69">
        <f t="shared" si="3"/>
        <v>0</v>
      </c>
      <c r="M36" s="48">
        <f t="shared" si="4"/>
        <v>0.33333333333333331</v>
      </c>
      <c r="N36" s="49">
        <f t="shared" si="5"/>
        <v>8</v>
      </c>
      <c r="O36" s="49">
        <f>IF($C36="F",0,LOOKUP($B36,Grundeinstellung!$B$6:$B$12,Grundeinstellung!G$6:G$12))</f>
        <v>8</v>
      </c>
      <c r="P36" s="49">
        <f t="shared" si="6"/>
        <v>0</v>
      </c>
      <c r="Q36" s="50"/>
      <c r="R36" s="70"/>
      <c r="S36" s="52">
        <f t="shared" ca="1" si="7"/>
        <v>0</v>
      </c>
      <c r="T36" s="53">
        <f t="shared" ca="1" si="8"/>
        <v>45832</v>
      </c>
      <c r="U36" s="17"/>
      <c r="V36" s="17"/>
      <c r="W36" s="17"/>
      <c r="X36" s="18"/>
      <c r="Y36" s="17"/>
      <c r="Z36" s="17"/>
      <c r="AA36" s="16"/>
      <c r="AB36" s="19"/>
    </row>
    <row r="37" spans="1:29" ht="20.25" x14ac:dyDescent="0.3">
      <c r="A37" s="5"/>
      <c r="F37" s="161" t="s">
        <v>40</v>
      </c>
      <c r="G37" s="161"/>
      <c r="H37" s="13"/>
      <c r="I37" s="13"/>
      <c r="J37" s="13"/>
      <c r="K37" s="13"/>
      <c r="L37" s="13"/>
      <c r="N37" s="6">
        <f>SUM(N6:N36)</f>
        <v>160</v>
      </c>
      <c r="O37" s="6">
        <f>SUM(O6:O36)</f>
        <v>160</v>
      </c>
      <c r="P37" s="6">
        <f>SUM(P6:P36)</f>
        <v>0</v>
      </c>
      <c r="S37" s="16"/>
      <c r="T37" s="16"/>
      <c r="U37" s="16"/>
      <c r="V37" s="16"/>
      <c r="W37" s="16"/>
      <c r="X37" s="16"/>
      <c r="Y37" s="16"/>
      <c r="Z37" s="16"/>
      <c r="AA37" s="26"/>
      <c r="AB37" s="26"/>
    </row>
    <row r="38" spans="1:29" ht="20.25" x14ac:dyDescent="0.3">
      <c r="C38" s="162">
        <f>+O37</f>
        <v>160</v>
      </c>
      <c r="D38" s="162"/>
      <c r="E38" s="154" t="s">
        <v>41</v>
      </c>
      <c r="F38" s="154"/>
      <c r="G38" s="154"/>
      <c r="H38" s="55"/>
      <c r="I38" s="55"/>
      <c r="J38" s="55"/>
      <c r="K38" s="55"/>
      <c r="L38" s="55"/>
      <c r="S38" s="26"/>
      <c r="T38" s="26"/>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November!P43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COUNTIF(C7:C36,"F")</f>
        <v>3</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Grundeinstellung!J37</f>
        <v>35</v>
      </c>
      <c r="D49" s="5"/>
      <c r="O49" s="89"/>
      <c r="P49" s="15"/>
      <c r="Q49" s="20"/>
      <c r="R49" s="88"/>
      <c r="S49" s="20"/>
      <c r="T49" s="26"/>
    </row>
    <row r="50" spans="1:20" ht="15" x14ac:dyDescent="0.2">
      <c r="A50" s="13" t="s">
        <v>76</v>
      </c>
      <c r="C50" s="87">
        <f>Jänner!P45+Februar!P45+März!P45+April!P45+Mai!P45+Juni!P45+Juli!P45+August!P45+September!P45+Oktober!P45+November!P45+Dezember!P45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17" priority="73" stopIfTrue="1">
      <formula>OR($B6=1,$B6=7)</formula>
    </cfRule>
    <cfRule type="expression" dxfId="16" priority="74" stopIfTrue="1">
      <formula>$C6="F"</formula>
    </cfRule>
  </conditionalFormatting>
  <conditionalFormatting sqref="B6:J36">
    <cfRule type="expression" dxfId="15" priority="4" stopIfTrue="1">
      <formula>OR($B6=1,$B6=7)</formula>
    </cfRule>
    <cfRule type="expression" dxfId="14" priority="5" stopIfTrue="1">
      <formula>$C6="F"</formula>
    </cfRule>
  </conditionalFormatting>
  <conditionalFormatting sqref="G6:J36">
    <cfRule type="expression" dxfId="13" priority="3" stopIfTrue="1">
      <formula>$L6=1</formula>
    </cfRule>
  </conditionalFormatting>
  <conditionalFormatting sqref="J6:J36">
    <cfRule type="expression" dxfId="12" priority="1" stopIfTrue="1">
      <formula>OR($B6=1,$B6=7)</formula>
    </cfRule>
    <cfRule type="expression" dxfId="11" priority="2" stopIfTrue="1">
      <formula>$C6="F"</formula>
    </cfRule>
  </conditionalFormatting>
  <conditionalFormatting sqref="K6">
    <cfRule type="expression" dxfId="10" priority="39" stopIfTrue="1">
      <formula>OR($B6=1,$B6=7)</formula>
    </cfRule>
    <cfRule type="expression" dxfId="9" priority="40" stopIfTrue="1">
      <formula>$C6="F"</formula>
    </cfRule>
  </conditionalFormatting>
  <conditionalFormatting sqref="K6:K36">
    <cfRule type="expression" dxfId="8" priority="22" stopIfTrue="1">
      <formula>OR($B6=1,$B6=7)</formula>
    </cfRule>
    <cfRule type="expression" dxfId="7" priority="23" stopIfTrue="1">
      <formula>$C6="F"</formula>
    </cfRule>
  </conditionalFormatting>
  <conditionalFormatting sqref="K7:K36">
    <cfRule type="expression" dxfId="6" priority="20" stopIfTrue="1">
      <formula>OR($B7=1,$B7=7)</formula>
    </cfRule>
    <cfRule type="expression" dxfId="5" priority="21" stopIfTrue="1">
      <formula>$C7="F"</formula>
    </cfRule>
  </conditionalFormatting>
  <conditionalFormatting sqref="M6:R36">
    <cfRule type="expression" dxfId="4" priority="15" stopIfTrue="1">
      <formula>OR($B6=1,$B6=7)</formula>
    </cfRule>
    <cfRule type="expression" dxfId="3" priority="16" stopIfTrue="1">
      <formula>$C6="F"</formula>
    </cfRule>
  </conditionalFormatting>
  <conditionalFormatting sqref="N6:N36">
    <cfRule type="cellIs" dxfId="2" priority="13" stopIfTrue="1" operator="greaterThan">
      <formula>10</formula>
    </cfRule>
    <cfRule type="cellIs" dxfId="1" priority="14" stopIfTrue="1" operator="equal">
      <formula>10</formula>
    </cfRule>
  </conditionalFormatting>
  <conditionalFormatting sqref="S6:S36">
    <cfRule type="cellIs" dxfId="0" priority="70"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fitToHeight="0" orientation="portrait" r:id="rId1"/>
  <headerFooter alignWithMargins="0"/>
  <customProperties>
    <customPr name="Version" r:id="rId2"/>
  </customProperties>
  <ignoredErrors>
    <ignoredError sqref="A13:B14 M5:P5 A15:C33 A5:D5 A37:G37 A34:C34 M37:P38 A7:C12 A6:C6 A35:C36 A38:B38 D38:G38 D6:I3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showGridLines="0" zoomScale="85" workbookViewId="0">
      <selection activeCell="C34" sqref="C34:D34"/>
    </sheetView>
  </sheetViews>
  <sheetFormatPr baseColWidth="10" defaultColWidth="9.140625" defaultRowHeight="12.75" x14ac:dyDescent="0.2"/>
  <cols>
    <col min="1" max="1" width="14.140625" style="99" bestFit="1" customWidth="1"/>
    <col min="2" max="2" width="2.5703125" style="127" bestFit="1" customWidth="1"/>
    <col min="3" max="4" width="7.28515625" style="127" customWidth="1"/>
    <col min="5" max="5" width="15" style="127" customWidth="1"/>
    <col min="6" max="6" width="14.140625" style="127" customWidth="1"/>
    <col min="7" max="7" width="8.85546875" style="128" bestFit="1" customWidth="1"/>
    <col min="8" max="8" width="7.28515625" style="128" hidden="1" customWidth="1"/>
    <col min="9" max="10" width="9.28515625" style="99" bestFit="1" customWidth="1"/>
    <col min="11" max="16384" width="9.140625" style="99"/>
  </cols>
  <sheetData>
    <row r="1" spans="1:10" ht="15.75" thickBot="1" x14ac:dyDescent="0.25">
      <c r="A1" s="18"/>
      <c r="B1" s="97"/>
      <c r="C1" s="97"/>
      <c r="D1" s="97"/>
      <c r="E1" s="97"/>
      <c r="F1" s="97"/>
      <c r="G1" s="98"/>
      <c r="H1" s="98"/>
      <c r="I1" s="18"/>
      <c r="J1" s="18"/>
    </row>
    <row r="2" spans="1:10" ht="16.5" thickBot="1" x14ac:dyDescent="0.3">
      <c r="A2" s="100" t="s">
        <v>37</v>
      </c>
      <c r="B2" s="145" t="s">
        <v>79</v>
      </c>
      <c r="C2" s="146"/>
      <c r="D2" s="146"/>
      <c r="E2" s="146"/>
      <c r="F2" s="146"/>
      <c r="G2" s="147"/>
      <c r="H2" s="73"/>
      <c r="I2" s="18"/>
      <c r="J2" s="18"/>
    </row>
    <row r="3" spans="1:10" s="103" customFormat="1" ht="15.75" x14ac:dyDescent="0.25">
      <c r="A3" s="101"/>
      <c r="B3" s="101"/>
      <c r="C3" s="101"/>
      <c r="D3" s="101"/>
      <c r="E3" s="101"/>
      <c r="F3" s="101"/>
      <c r="G3" s="102"/>
      <c r="H3" s="102"/>
      <c r="I3" s="101"/>
      <c r="J3" s="101"/>
    </row>
    <row r="4" spans="1:10" ht="16.5" thickBot="1" x14ac:dyDescent="0.3">
      <c r="A4" s="100" t="s">
        <v>66</v>
      </c>
      <c r="B4" s="97"/>
      <c r="C4" s="97"/>
      <c r="D4" s="97"/>
      <c r="E4" s="97"/>
      <c r="F4" s="97"/>
      <c r="G4" s="98"/>
      <c r="H4" s="98"/>
      <c r="I4" s="18"/>
      <c r="J4" s="18"/>
    </row>
    <row r="5" spans="1:10" ht="15" x14ac:dyDescent="0.2">
      <c r="A5" s="104"/>
      <c r="B5" s="105"/>
      <c r="C5" s="105" t="s">
        <v>1</v>
      </c>
      <c r="D5" s="105" t="s">
        <v>2</v>
      </c>
      <c r="E5" s="105" t="s">
        <v>52</v>
      </c>
      <c r="F5" s="106" t="s">
        <v>53</v>
      </c>
      <c r="G5" s="107" t="s">
        <v>5</v>
      </c>
      <c r="H5" s="108"/>
      <c r="I5" s="18"/>
      <c r="J5" s="18"/>
    </row>
    <row r="6" spans="1:10" ht="15" x14ac:dyDescent="0.2">
      <c r="A6" s="109" t="s">
        <v>10</v>
      </c>
      <c r="B6" s="110">
        <v>1</v>
      </c>
      <c r="C6" s="74"/>
      <c r="D6" s="74"/>
      <c r="E6" s="74"/>
      <c r="F6" s="75"/>
      <c r="G6" s="76"/>
      <c r="H6" s="77"/>
      <c r="I6" s="18"/>
      <c r="J6" s="18"/>
    </row>
    <row r="7" spans="1:10" ht="15" x14ac:dyDescent="0.2">
      <c r="A7" s="109" t="s">
        <v>11</v>
      </c>
      <c r="B7" s="110">
        <v>2</v>
      </c>
      <c r="C7" s="96">
        <v>0.35416666666666669</v>
      </c>
      <c r="D7" s="96">
        <v>0.70833333333333337</v>
      </c>
      <c r="E7" s="96">
        <v>0.5</v>
      </c>
      <c r="F7" s="96">
        <v>0.52083333333333337</v>
      </c>
      <c r="G7" s="134">
        <f>(D7-C7-(F7-E7))*24</f>
        <v>8</v>
      </c>
      <c r="H7" s="77"/>
      <c r="I7" s="18"/>
      <c r="J7" s="18"/>
    </row>
    <row r="8" spans="1:10" ht="15" x14ac:dyDescent="0.2">
      <c r="A8" s="109" t="s">
        <v>12</v>
      </c>
      <c r="B8" s="110">
        <v>3</v>
      </c>
      <c r="C8" s="96">
        <v>0.35416666666666669</v>
      </c>
      <c r="D8" s="96">
        <v>0.70833333333333337</v>
      </c>
      <c r="E8" s="96">
        <v>0.5</v>
      </c>
      <c r="F8" s="96">
        <v>0.52083333333333337</v>
      </c>
      <c r="G8" s="134">
        <f>(D8-C8-(F8-E8))*24</f>
        <v>8</v>
      </c>
      <c r="H8" s="77"/>
      <c r="I8" s="18"/>
      <c r="J8" s="18"/>
    </row>
    <row r="9" spans="1:10" ht="15" x14ac:dyDescent="0.2">
      <c r="A9" s="109" t="s">
        <v>13</v>
      </c>
      <c r="B9" s="110">
        <v>4</v>
      </c>
      <c r="C9" s="96">
        <v>0.35416666666666669</v>
      </c>
      <c r="D9" s="96">
        <v>0.70833333333333337</v>
      </c>
      <c r="E9" s="96">
        <v>0.5</v>
      </c>
      <c r="F9" s="96">
        <v>0.52083333333333337</v>
      </c>
      <c r="G9" s="134">
        <f>(D9-C9-(F9-E9))*24</f>
        <v>8</v>
      </c>
      <c r="H9" s="77"/>
      <c r="I9" s="18"/>
      <c r="J9" s="18"/>
    </row>
    <row r="10" spans="1:10" ht="15" x14ac:dyDescent="0.2">
      <c r="A10" s="109" t="s">
        <v>14</v>
      </c>
      <c r="B10" s="110">
        <v>5</v>
      </c>
      <c r="C10" s="96">
        <v>0.35416666666666669</v>
      </c>
      <c r="D10" s="96">
        <v>0.70833333333333337</v>
      </c>
      <c r="E10" s="96">
        <v>0.5</v>
      </c>
      <c r="F10" s="96">
        <v>0.52083333333333337</v>
      </c>
      <c r="G10" s="134">
        <f>(D10-C10-(F10-E10))*24</f>
        <v>8</v>
      </c>
      <c r="H10" s="77"/>
      <c r="I10" s="18"/>
      <c r="J10" s="18"/>
    </row>
    <row r="11" spans="1:10" ht="15" x14ac:dyDescent="0.2">
      <c r="A11" s="109" t="s">
        <v>15</v>
      </c>
      <c r="B11" s="110">
        <v>6</v>
      </c>
      <c r="C11" s="96">
        <v>0.35416666666666669</v>
      </c>
      <c r="D11" s="96">
        <v>0.70833333333333337</v>
      </c>
      <c r="E11" s="96">
        <v>0.5</v>
      </c>
      <c r="F11" s="96">
        <v>0.52083333333333337</v>
      </c>
      <c r="G11" s="134">
        <f>(D11-C11-(F11-E11))*24</f>
        <v>8</v>
      </c>
      <c r="H11" s="77"/>
      <c r="I11" s="18"/>
      <c r="J11" s="18"/>
    </row>
    <row r="12" spans="1:10" ht="15.75" thickBot="1" x14ac:dyDescent="0.25">
      <c r="A12" s="111" t="s">
        <v>16</v>
      </c>
      <c r="B12" s="112">
        <v>7</v>
      </c>
      <c r="C12" s="78"/>
      <c r="D12" s="78"/>
      <c r="E12" s="78"/>
      <c r="F12" s="79"/>
      <c r="G12" s="80"/>
      <c r="H12" s="77"/>
      <c r="I12" s="18"/>
      <c r="J12" s="18"/>
    </row>
    <row r="13" spans="1:10" ht="15" x14ac:dyDescent="0.2">
      <c r="A13" s="18"/>
      <c r="B13" s="97"/>
      <c r="C13" s="97"/>
      <c r="D13" s="97"/>
      <c r="E13" s="97" t="s">
        <v>39</v>
      </c>
      <c r="F13" s="97"/>
      <c r="G13" s="98">
        <f>SUM(G7:G12)</f>
        <v>40</v>
      </c>
      <c r="H13" s="98">
        <f>G13/2</f>
        <v>20</v>
      </c>
      <c r="I13" s="113">
        <f>+G13/2</f>
        <v>20</v>
      </c>
      <c r="J13" s="18"/>
    </row>
    <row r="14" spans="1:10" ht="15.75" thickBot="1" x14ac:dyDescent="0.25">
      <c r="A14" s="18"/>
      <c r="B14" s="97"/>
      <c r="C14" s="97"/>
      <c r="D14" s="97"/>
      <c r="E14" s="97"/>
      <c r="F14" s="97"/>
      <c r="G14" s="98"/>
      <c r="H14" s="98"/>
      <c r="I14" s="113"/>
      <c r="J14" s="18"/>
    </row>
    <row r="15" spans="1:10" ht="16.5" thickBot="1" x14ac:dyDescent="0.3">
      <c r="A15" s="100" t="s">
        <v>67</v>
      </c>
      <c r="B15" s="97"/>
      <c r="C15" s="97"/>
      <c r="D15" s="97"/>
      <c r="E15" s="97"/>
      <c r="F15" s="97"/>
      <c r="G15" s="95">
        <v>0</v>
      </c>
      <c r="H15" s="98"/>
      <c r="I15" s="113"/>
      <c r="J15" s="18"/>
    </row>
    <row r="16" spans="1:10" ht="15" x14ac:dyDescent="0.2">
      <c r="A16" s="18"/>
      <c r="B16" s="97"/>
      <c r="C16" s="97"/>
      <c r="D16" s="97"/>
      <c r="E16" s="97"/>
      <c r="F16" s="97"/>
      <c r="G16" s="98"/>
      <c r="H16" s="98"/>
      <c r="I16" s="18"/>
      <c r="J16" s="18"/>
    </row>
    <row r="17" spans="1:10" ht="15.75" thickBot="1" x14ac:dyDescent="0.25">
      <c r="A17" s="18"/>
      <c r="B17" s="97"/>
      <c r="C17" s="97"/>
      <c r="D17" s="97"/>
      <c r="E17" s="97"/>
      <c r="F17" s="97"/>
      <c r="G17" s="77"/>
      <c r="H17" s="77"/>
      <c r="I17" s="18"/>
      <c r="J17" s="18"/>
    </row>
    <row r="18" spans="1:10" ht="16.5" thickBot="1" x14ac:dyDescent="0.3">
      <c r="A18" s="100" t="s">
        <v>71</v>
      </c>
      <c r="B18" s="97"/>
      <c r="C18" s="97"/>
      <c r="D18" s="97"/>
      <c r="E18" s="97"/>
      <c r="F18" s="97"/>
      <c r="G18" s="95">
        <v>0</v>
      </c>
      <c r="H18" s="82"/>
      <c r="I18" s="18"/>
      <c r="J18" s="18"/>
    </row>
    <row r="19" spans="1:10" ht="15.75" thickBot="1" x14ac:dyDescent="0.25">
      <c r="A19" s="18"/>
      <c r="B19" s="97"/>
      <c r="C19" s="97"/>
      <c r="D19" s="97"/>
      <c r="E19" s="97"/>
      <c r="F19" s="97"/>
      <c r="G19" s="77"/>
      <c r="H19" s="77"/>
      <c r="I19" s="18"/>
      <c r="J19" s="18"/>
    </row>
    <row r="20" spans="1:10" ht="16.5" thickBot="1" x14ac:dyDescent="0.3">
      <c r="A20" s="100" t="s">
        <v>59</v>
      </c>
      <c r="B20" s="97"/>
      <c r="C20" s="97"/>
      <c r="D20" s="97"/>
      <c r="E20" s="97"/>
      <c r="F20" s="97"/>
      <c r="G20" s="95">
        <v>10</v>
      </c>
      <c r="H20" s="83"/>
      <c r="I20" s="18"/>
      <c r="J20" s="18"/>
    </row>
    <row r="21" spans="1:10" ht="15.75" thickBot="1" x14ac:dyDescent="0.25">
      <c r="A21" s="18"/>
      <c r="B21" s="97"/>
      <c r="C21" s="97"/>
      <c r="D21" s="97"/>
      <c r="E21" s="97"/>
      <c r="F21" s="97"/>
      <c r="G21" s="98"/>
      <c r="H21" s="98"/>
      <c r="I21" s="18"/>
      <c r="J21" s="18"/>
    </row>
    <row r="22" spans="1:10" ht="16.5" thickBot="1" x14ac:dyDescent="0.3">
      <c r="A22" s="135" t="str">
        <f>"Neuer Jahresurlaub ab "&amp;TEXT(Jänner!A6,"TT.MM.JJJJ")</f>
        <v>Neuer Jahresurlaub ab 01.01.2025</v>
      </c>
      <c r="B22" s="97"/>
      <c r="C22" s="97"/>
      <c r="D22" s="97"/>
      <c r="E22" s="97"/>
      <c r="F22" s="97"/>
      <c r="G22" s="95">
        <v>25</v>
      </c>
      <c r="H22" s="98"/>
      <c r="I22" s="18"/>
      <c r="J22" s="18"/>
    </row>
    <row r="23" spans="1:10" ht="15" x14ac:dyDescent="0.2">
      <c r="A23" s="18"/>
      <c r="B23" s="97"/>
      <c r="C23" s="97"/>
      <c r="D23" s="97"/>
      <c r="E23" s="97"/>
      <c r="F23" s="97"/>
      <c r="G23" s="98"/>
      <c r="H23" s="98"/>
      <c r="I23" s="18"/>
      <c r="J23" s="18"/>
    </row>
    <row r="24" spans="1:10" ht="16.5" thickBot="1" x14ac:dyDescent="0.3">
      <c r="A24" s="100" t="s">
        <v>22</v>
      </c>
      <c r="B24" s="97"/>
      <c r="C24" s="97"/>
      <c r="D24" s="97"/>
      <c r="E24" s="97"/>
      <c r="F24" s="97"/>
      <c r="G24" s="98"/>
      <c r="H24" s="98"/>
      <c r="I24" s="114"/>
      <c r="J24" s="18"/>
    </row>
    <row r="25" spans="1:10" ht="15" x14ac:dyDescent="0.2">
      <c r="A25" s="115"/>
      <c r="B25" s="116"/>
      <c r="C25" s="150" t="s">
        <v>30</v>
      </c>
      <c r="D25" s="150"/>
      <c r="E25" s="150" t="s">
        <v>33</v>
      </c>
      <c r="F25" s="150"/>
      <c r="G25" s="150"/>
      <c r="H25" s="105"/>
      <c r="I25" s="105" t="s">
        <v>31</v>
      </c>
      <c r="J25" s="117" t="s">
        <v>32</v>
      </c>
    </row>
    <row r="26" spans="1:10" ht="15" x14ac:dyDescent="0.2">
      <c r="A26" s="118" t="s">
        <v>54</v>
      </c>
      <c r="B26" s="119"/>
      <c r="C26" s="148">
        <f>+G20+G22</f>
        <v>35</v>
      </c>
      <c r="D26" s="148"/>
      <c r="E26" s="149"/>
      <c r="F26" s="149"/>
      <c r="G26" s="149"/>
      <c r="H26" s="74"/>
      <c r="I26" s="120">
        <f>Jänner!$C$46</f>
        <v>0</v>
      </c>
      <c r="J26" s="121">
        <f>C26+E26-I26</f>
        <v>35</v>
      </c>
    </row>
    <row r="27" spans="1:10" ht="15" x14ac:dyDescent="0.2">
      <c r="A27" s="118" t="s">
        <v>55</v>
      </c>
      <c r="B27" s="119"/>
      <c r="C27" s="148">
        <f>J26</f>
        <v>35</v>
      </c>
      <c r="D27" s="148"/>
      <c r="E27" s="149"/>
      <c r="F27" s="149"/>
      <c r="G27" s="149"/>
      <c r="H27" s="74"/>
      <c r="I27" s="120">
        <f>Februar!$C$45</f>
        <v>0</v>
      </c>
      <c r="J27" s="121">
        <f>C27+E27-I27</f>
        <v>35</v>
      </c>
    </row>
    <row r="28" spans="1:10" ht="15" x14ac:dyDescent="0.2">
      <c r="A28" s="118" t="s">
        <v>56</v>
      </c>
      <c r="B28" s="119"/>
      <c r="C28" s="148">
        <f>J27</f>
        <v>35</v>
      </c>
      <c r="D28" s="148"/>
      <c r="E28" s="149"/>
      <c r="F28" s="149"/>
      <c r="G28" s="149"/>
      <c r="H28" s="74"/>
      <c r="I28" s="120">
        <f>März!$C$46</f>
        <v>0</v>
      </c>
      <c r="J28" s="121">
        <f>C28+E28-I28</f>
        <v>35</v>
      </c>
    </row>
    <row r="29" spans="1:10" ht="15" x14ac:dyDescent="0.2">
      <c r="A29" s="118" t="s">
        <v>57</v>
      </c>
      <c r="B29" s="119"/>
      <c r="C29" s="148">
        <f>J28</f>
        <v>35</v>
      </c>
      <c r="D29" s="148"/>
      <c r="E29" s="149"/>
      <c r="F29" s="149"/>
      <c r="G29" s="149"/>
      <c r="H29" s="74"/>
      <c r="I29" s="120">
        <f>April!$C$45</f>
        <v>0</v>
      </c>
      <c r="J29" s="121">
        <f>C29+E29-I29</f>
        <v>35</v>
      </c>
    </row>
    <row r="30" spans="1:10" ht="15" x14ac:dyDescent="0.2">
      <c r="A30" s="118" t="s">
        <v>58</v>
      </c>
      <c r="B30" s="119"/>
      <c r="C30" s="148">
        <f>J29</f>
        <v>35</v>
      </c>
      <c r="D30" s="148"/>
      <c r="E30" s="149"/>
      <c r="F30" s="149"/>
      <c r="G30" s="149"/>
      <c r="H30" s="74"/>
      <c r="I30" s="120">
        <f>Mai!$C$46</f>
        <v>0</v>
      </c>
      <c r="J30" s="121">
        <f>C30+E30-I30</f>
        <v>35</v>
      </c>
    </row>
    <row r="31" spans="1:10" ht="15" x14ac:dyDescent="0.2">
      <c r="A31" s="118" t="s">
        <v>23</v>
      </c>
      <c r="B31" s="119"/>
      <c r="C31" s="148">
        <f>J30</f>
        <v>35</v>
      </c>
      <c r="D31" s="148"/>
      <c r="E31" s="149"/>
      <c r="F31" s="149"/>
      <c r="G31" s="149"/>
      <c r="H31" s="74"/>
      <c r="I31" s="120">
        <f>Juni!$C$46</f>
        <v>0</v>
      </c>
      <c r="J31" s="121">
        <f t="shared" ref="J31:J36" si="0">C31+E31-I31</f>
        <v>35</v>
      </c>
    </row>
    <row r="32" spans="1:10" ht="15" x14ac:dyDescent="0.2">
      <c r="A32" s="118" t="s">
        <v>24</v>
      </c>
      <c r="B32" s="119"/>
      <c r="C32" s="148">
        <f t="shared" ref="C32:C37" si="1">J31</f>
        <v>35</v>
      </c>
      <c r="D32" s="148"/>
      <c r="E32" s="149"/>
      <c r="F32" s="149"/>
      <c r="G32" s="149"/>
      <c r="H32" s="74"/>
      <c r="I32" s="120">
        <f>Juli!$C$46</f>
        <v>0</v>
      </c>
      <c r="J32" s="121">
        <f t="shared" si="0"/>
        <v>35</v>
      </c>
    </row>
    <row r="33" spans="1:10" ht="15" x14ac:dyDescent="0.2">
      <c r="A33" s="118" t="s">
        <v>25</v>
      </c>
      <c r="B33" s="119"/>
      <c r="C33" s="148">
        <f t="shared" si="1"/>
        <v>35</v>
      </c>
      <c r="D33" s="148"/>
      <c r="E33" s="149"/>
      <c r="F33" s="149"/>
      <c r="G33" s="149"/>
      <c r="H33" s="74"/>
      <c r="I33" s="120">
        <f>August!$C$46</f>
        <v>0</v>
      </c>
      <c r="J33" s="121">
        <f t="shared" si="0"/>
        <v>35</v>
      </c>
    </row>
    <row r="34" spans="1:10" ht="15" x14ac:dyDescent="0.2">
      <c r="A34" s="118" t="s">
        <v>26</v>
      </c>
      <c r="B34" s="119"/>
      <c r="C34" s="148">
        <f t="shared" si="1"/>
        <v>35</v>
      </c>
      <c r="D34" s="148"/>
      <c r="E34" s="149"/>
      <c r="F34" s="149"/>
      <c r="G34" s="149"/>
      <c r="H34" s="74"/>
      <c r="I34" s="120">
        <f>September!$C$46</f>
        <v>0</v>
      </c>
      <c r="J34" s="121">
        <f t="shared" si="0"/>
        <v>35</v>
      </c>
    </row>
    <row r="35" spans="1:10" ht="15" x14ac:dyDescent="0.2">
      <c r="A35" s="118" t="s">
        <v>27</v>
      </c>
      <c r="B35" s="119"/>
      <c r="C35" s="148">
        <f t="shared" si="1"/>
        <v>35</v>
      </c>
      <c r="D35" s="148"/>
      <c r="E35" s="149"/>
      <c r="F35" s="149"/>
      <c r="G35" s="149"/>
      <c r="H35" s="74"/>
      <c r="I35" s="120">
        <f>Oktober!$C$46</f>
        <v>0</v>
      </c>
      <c r="J35" s="121">
        <f t="shared" si="0"/>
        <v>35</v>
      </c>
    </row>
    <row r="36" spans="1:10" ht="15" x14ac:dyDescent="0.2">
      <c r="A36" s="118" t="s">
        <v>28</v>
      </c>
      <c r="B36" s="119"/>
      <c r="C36" s="148">
        <f t="shared" si="1"/>
        <v>35</v>
      </c>
      <c r="D36" s="148"/>
      <c r="E36" s="149"/>
      <c r="F36" s="149"/>
      <c r="G36" s="149"/>
      <c r="H36" s="74"/>
      <c r="I36" s="120">
        <f>November!$C$46</f>
        <v>0</v>
      </c>
      <c r="J36" s="121">
        <f t="shared" si="0"/>
        <v>35</v>
      </c>
    </row>
    <row r="37" spans="1:10" ht="15.75" thickBot="1" x14ac:dyDescent="0.25">
      <c r="A37" s="122" t="s">
        <v>29</v>
      </c>
      <c r="B37" s="123"/>
      <c r="C37" s="151">
        <f t="shared" si="1"/>
        <v>35</v>
      </c>
      <c r="D37" s="151"/>
      <c r="E37" s="152"/>
      <c r="F37" s="152"/>
      <c r="G37" s="152"/>
      <c r="H37" s="78"/>
      <c r="I37" s="124">
        <f>Dezember!$C$46</f>
        <v>0</v>
      </c>
      <c r="J37" s="125">
        <f>C37+E37-I37</f>
        <v>35</v>
      </c>
    </row>
    <row r="38" spans="1:10" x14ac:dyDescent="0.2">
      <c r="A38" s="126"/>
    </row>
    <row r="41" spans="1:10" ht="15" x14ac:dyDescent="0.2">
      <c r="F41" s="129" t="s">
        <v>77</v>
      </c>
      <c r="G41" s="130"/>
      <c r="H41" s="130"/>
      <c r="I41" s="131"/>
    </row>
    <row r="42" spans="1:10" ht="15" x14ac:dyDescent="0.2">
      <c r="F42" s="132"/>
    </row>
    <row r="43" spans="1:10" ht="15" x14ac:dyDescent="0.2">
      <c r="F43" s="132"/>
    </row>
    <row r="44" spans="1:10" ht="15" x14ac:dyDescent="0.2">
      <c r="F44" s="133" t="s">
        <v>72</v>
      </c>
      <c r="G44" s="130"/>
      <c r="H44" s="130"/>
      <c r="I44" s="131"/>
    </row>
  </sheetData>
  <sheetProtection algorithmName="SHA-512" hashValue="v2sBn1Fz+a6N5GhSuTDRImkjq0O+h6T4izZ/f+K612DuC7GwyxMGJHkTMLfkzC/KzbYIpCw0uhcpY3O6vMN83w==" saltValue="2bJPnnkq9p2Yym/uJ4tHqQ==" spinCount="100000" sheet="1" formatCells="0" selectLockedCells="1"/>
  <mergeCells count="27">
    <mergeCell ref="E36:G36"/>
    <mergeCell ref="C26:D26"/>
    <mergeCell ref="C30:D30"/>
    <mergeCell ref="E30:G30"/>
    <mergeCell ref="C37:D37"/>
    <mergeCell ref="E37:G37"/>
    <mergeCell ref="C35:D35"/>
    <mergeCell ref="E35:G35"/>
    <mergeCell ref="C36:D36"/>
    <mergeCell ref="E27:G27"/>
    <mergeCell ref="C28:D28"/>
    <mergeCell ref="E28:G28"/>
    <mergeCell ref="C29:D29"/>
    <mergeCell ref="E29:G29"/>
    <mergeCell ref="B2:G2"/>
    <mergeCell ref="C33:D33"/>
    <mergeCell ref="E33:G33"/>
    <mergeCell ref="C34:D34"/>
    <mergeCell ref="E34:G34"/>
    <mergeCell ref="C31:D31"/>
    <mergeCell ref="E31:G31"/>
    <mergeCell ref="C32:D32"/>
    <mergeCell ref="E26:G26"/>
    <mergeCell ref="C27:D27"/>
    <mergeCell ref="C25:D25"/>
    <mergeCell ref="E25:G25"/>
    <mergeCell ref="E32:G32"/>
  </mergeCells>
  <phoneticPr fontId="0" type="noConversion"/>
  <pageMargins left="0.78740157499999996" right="0.78740157499999996" top="0.984251969" bottom="0.984251969" header="0.4921259845" footer="0.4921259845"/>
  <pageSetup paperSize="9" scale="58" orientation="portrait" r:id="rId1"/>
  <headerFooter alignWithMargins="0">
    <oddFooter>&amp;L&amp;8&amp;F&amp;R&amp;8&amp;D</oddFooter>
  </headerFooter>
  <customProperties>
    <customPr name="Version" r:id="rId2"/>
  </customProperties>
  <ignoredErrors>
    <ignoredError sqref="G7:G11"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2"/>
  <sheetViews>
    <sheetView showGridLines="0" zoomScale="85" zoomScaleNormal="85" workbookViewId="0">
      <pane xSplit="1" ySplit="5" topLeftCell="C20" activePane="bottomRight" state="frozenSplit"/>
      <selection activeCell="M13" sqref="M13"/>
      <selection pane="topRight" activeCell="M13" sqref="M13"/>
      <selection pane="bottomLeft" activeCell="M13" sqref="M13"/>
      <selection pane="bottomRight" activeCell="A45" sqref="A45:C50"/>
    </sheetView>
  </sheetViews>
  <sheetFormatPr baseColWidth="10" defaultColWidth="9.140625" defaultRowHeight="12" outlineLevelCol="1" x14ac:dyDescent="0.2"/>
  <cols>
    <col min="1" max="1" width="21.85546875" style="4" customWidth="1"/>
    <col min="2" max="2" width="4.140625" style="1" hidden="1" customWidth="1" outlineLevel="1"/>
    <col min="3" max="3" width="4.42578125" style="29" customWidth="1" collapsed="1"/>
    <col min="4" max="4" width="4" style="29"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4.140625" style="4" customWidth="1"/>
    <col min="18" max="18" width="30.140625" style="4" customWidth="1"/>
    <col min="19" max="16384" width="9.140625" style="4"/>
  </cols>
  <sheetData>
    <row r="1" spans="1:28" ht="18" x14ac:dyDescent="0.25">
      <c r="C1" s="34"/>
      <c r="D1" s="34"/>
      <c r="G1" s="36" t="s">
        <v>38</v>
      </c>
      <c r="H1" s="94"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45658</v>
      </c>
      <c r="B3" s="39"/>
      <c r="C3" s="137"/>
      <c r="D3" s="137"/>
      <c r="S3" s="158"/>
      <c r="T3" s="159"/>
      <c r="U3" s="159"/>
      <c r="V3" s="159"/>
      <c r="W3" s="159"/>
      <c r="X3" s="21"/>
      <c r="Y3" s="22"/>
      <c r="Z3" s="22"/>
      <c r="AA3" s="20"/>
      <c r="AB3" s="20"/>
    </row>
    <row r="4" spans="1:28" ht="18" customHeight="1" x14ac:dyDescent="0.25">
      <c r="A4" s="40"/>
      <c r="B4" s="39"/>
      <c r="C4" s="137"/>
      <c r="D4" s="137"/>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138" t="s">
        <v>21</v>
      </c>
      <c r="D5" s="139"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136">
        <v>45658</v>
      </c>
      <c r="B6" s="1">
        <f>WEEKDAY(A6,1)</f>
        <v>4</v>
      </c>
      <c r="C6" s="29" t="s">
        <v>9</v>
      </c>
      <c r="D6" s="14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+H6-G6</f>
        <v>0</v>
      </c>
      <c r="J6" s="56">
        <f>IF(K6&lt;6.1,0,IF(G6=0,(G6-E6)*-24,(G6-E6)*24))</f>
        <v>0</v>
      </c>
      <c r="K6" s="56">
        <f>(F6-E6)*24</f>
        <v>0</v>
      </c>
      <c r="L6" s="5">
        <f t="shared" ref="L6:L35" si="0">IF(J6&gt;6,1,0)</f>
        <v>0</v>
      </c>
      <c r="M6" s="32">
        <f>F6-E6-I6</f>
        <v>0</v>
      </c>
      <c r="N6" s="142">
        <f t="shared" ref="N6:N25" si="1">IF(OR(C6="K",C6="U"),O6,M6*24)</f>
        <v>0</v>
      </c>
      <c r="O6" s="142">
        <f>IF($C6="F",0,LOOKUP($B6,Grundeinstellung!$B$6:$B$12,Grundeinstellung!G$6:G$12))</f>
        <v>0</v>
      </c>
      <c r="P6" s="142">
        <f t="shared" ref="P6:P25" si="2">N6-O6</f>
        <v>0</v>
      </c>
      <c r="R6" s="34" t="s">
        <v>64</v>
      </c>
      <c r="S6" s="52">
        <f t="shared" ref="S6:S38" ca="1" si="3">IF(A6=T6,"heute",0)</f>
        <v>0</v>
      </c>
      <c r="T6" s="53">
        <f t="shared" ref="T6:T38" ca="1" si="4">TODAY()</f>
        <v>45832</v>
      </c>
      <c r="U6" s="17"/>
      <c r="V6" s="17"/>
      <c r="W6" s="17"/>
      <c r="X6" s="18"/>
      <c r="Y6" s="17"/>
      <c r="Z6" s="17"/>
      <c r="AA6" s="16"/>
      <c r="AB6" s="19"/>
    </row>
    <row r="7" spans="1:28" ht="18" x14ac:dyDescent="0.25">
      <c r="A7" s="35">
        <f>A6+1</f>
        <v>45659</v>
      </c>
      <c r="B7" s="1">
        <f t="shared" ref="B7:B35" si="5">WEEKDAY(A7,1)</f>
        <v>5</v>
      </c>
      <c r="D7" s="14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+H7-G7</f>
        <v>2.083333333333337E-2</v>
      </c>
      <c r="J7" s="56">
        <f t="shared" ref="J7:J35" si="6">IF(K7&lt;6.1,0,IF(G7=0,(G7-E7)*-24,(G7-E7)*24))</f>
        <v>3.4999999999999996</v>
      </c>
      <c r="K7" s="56">
        <f t="shared" ref="K7:K35" si="7">(F7-E7)*24</f>
        <v>8.5</v>
      </c>
      <c r="L7" s="5">
        <f t="shared" si="0"/>
        <v>0</v>
      </c>
      <c r="M7" s="32">
        <f t="shared" ref="M7:M35" si="8">F7-E7-I7</f>
        <v>0.33333333333333331</v>
      </c>
      <c r="N7" s="142">
        <f t="shared" si="1"/>
        <v>8</v>
      </c>
      <c r="O7" s="142">
        <f>IF($C7="F",0,LOOKUP($B7,Grundeinstellung!$B$6:$B$12,Grundeinstellung!G$6:G$12))</f>
        <v>8</v>
      </c>
      <c r="P7" s="142">
        <f t="shared" si="2"/>
        <v>0</v>
      </c>
      <c r="R7" s="34"/>
      <c r="S7" s="52">
        <f t="shared" ca="1" si="3"/>
        <v>0</v>
      </c>
      <c r="T7" s="53">
        <f t="shared" ca="1" si="4"/>
        <v>45832</v>
      </c>
      <c r="U7" s="17"/>
      <c r="V7" s="17"/>
      <c r="W7" s="17"/>
      <c r="X7" s="18"/>
      <c r="Y7" s="17"/>
      <c r="Z7" s="17"/>
      <c r="AA7" s="16"/>
      <c r="AB7" s="19"/>
    </row>
    <row r="8" spans="1:28" ht="18" x14ac:dyDescent="0.25">
      <c r="A8" s="35">
        <f t="shared" ref="A8:A36" si="9">A7+1</f>
        <v>45660</v>
      </c>
      <c r="B8" s="1">
        <f t="shared" si="5"/>
        <v>6</v>
      </c>
      <c r="D8" s="14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+H8-G8</f>
        <v>2.083333333333337E-2</v>
      </c>
      <c r="J8" s="56">
        <f>IF(K8&lt;6.1,0,IF(G8=0,(G8-E8)*-24,(G8-E8)*24))</f>
        <v>3.4999999999999996</v>
      </c>
      <c r="K8" s="56">
        <f>(F8-E8)*24</f>
        <v>8.5</v>
      </c>
      <c r="L8" s="5">
        <f>IF(J8&gt;6,1,0)</f>
        <v>0</v>
      </c>
      <c r="M8" s="32">
        <f>F8-E8-I8</f>
        <v>0.33333333333333331</v>
      </c>
      <c r="N8" s="142">
        <f t="shared" si="1"/>
        <v>8</v>
      </c>
      <c r="O8" s="142">
        <f>IF($C8="F",0,LOOKUP($B8,Grundeinstellung!$B$6:$B$12,Grundeinstellung!G$6:G$12))</f>
        <v>8</v>
      </c>
      <c r="P8" s="142">
        <f t="shared" si="2"/>
        <v>0</v>
      </c>
      <c r="R8" s="34"/>
      <c r="S8" s="52">
        <f t="shared" ca="1" si="3"/>
        <v>0</v>
      </c>
      <c r="T8" s="53">
        <f t="shared" ca="1" si="4"/>
        <v>45832</v>
      </c>
      <c r="U8" s="17"/>
      <c r="V8" s="17"/>
      <c r="W8" s="17"/>
      <c r="X8" s="18"/>
      <c r="Y8" s="17"/>
      <c r="Z8" s="17"/>
      <c r="AA8" s="16"/>
      <c r="AB8" s="19"/>
    </row>
    <row r="9" spans="1:28" ht="18" x14ac:dyDescent="0.25">
      <c r="A9" s="35">
        <f t="shared" si="9"/>
        <v>45661</v>
      </c>
      <c r="B9" s="1">
        <f t="shared" si="5"/>
        <v>7</v>
      </c>
      <c r="D9" s="140">
        <f>IF(OR($C9="F",$C9="K",$C9="U",$C9="ZA"),0,LOOKUP($B9,Grundeinstellung!$B$6:$B$12,Grundeinstellung!G$6:G$12))</f>
        <v>0</v>
      </c>
      <c r="E9" s="64">
        <v>0</v>
      </c>
      <c r="F9" s="65">
        <v>0</v>
      </c>
      <c r="G9" s="64">
        <v>0</v>
      </c>
      <c r="H9" s="31">
        <v>0</v>
      </c>
      <c r="I9" s="65">
        <v>0</v>
      </c>
      <c r="J9" s="56">
        <f>IF(K9&lt;6.1,0,IF(G9=0,(G9-E9)*-24,(G9-E9)*24))</f>
        <v>0</v>
      </c>
      <c r="K9" s="56">
        <f>(F9-E9)*24</f>
        <v>0</v>
      </c>
      <c r="L9" s="5">
        <f>IF(J9&gt;6,1,0)</f>
        <v>0</v>
      </c>
      <c r="M9" s="32">
        <f>F9-E9-I9</f>
        <v>0</v>
      </c>
      <c r="N9" s="142">
        <f t="shared" si="1"/>
        <v>0</v>
      </c>
      <c r="O9" s="142">
        <f>IF($C9="F",0,LOOKUP($B9,Grundeinstellung!$B$6:$B$12,Grundeinstellung!G$6:G$12))</f>
        <v>0</v>
      </c>
      <c r="P9" s="142">
        <f t="shared" si="2"/>
        <v>0</v>
      </c>
      <c r="R9" s="34"/>
      <c r="S9" s="52">
        <f t="shared" ca="1" si="3"/>
        <v>0</v>
      </c>
      <c r="T9" s="53">
        <f t="shared" ca="1" si="4"/>
        <v>45832</v>
      </c>
      <c r="U9" s="17"/>
      <c r="V9" s="17"/>
      <c r="W9" s="17"/>
      <c r="X9" s="18"/>
      <c r="Y9" s="17"/>
      <c r="Z9" s="17"/>
      <c r="AA9" s="16"/>
      <c r="AB9" s="19"/>
    </row>
    <row r="10" spans="1:28" ht="18" x14ac:dyDescent="0.25">
      <c r="A10" s="35">
        <f t="shared" si="9"/>
        <v>45662</v>
      </c>
      <c r="B10" s="1">
        <f t="shared" si="5"/>
        <v>1</v>
      </c>
      <c r="D10" s="140">
        <f>IF(OR($C10="F",$C10="K",$C10="U",$C10="ZA"),0,LOOKUP($B10,Grundeinstellung!$B$6:$B$12,Grundeinstellung!G$6:G$12))</f>
        <v>0</v>
      </c>
      <c r="E10" s="64">
        <f>IF(OR($C10="F",$C10="K",$C10="U",$C10="ZA"),0,LOOKUP($B10,Grundeinstellung!$B$6:$B$12,Grundeinstellung!C$6:C$12))</f>
        <v>0</v>
      </c>
      <c r="F10" s="65">
        <f>IF(OR($C10="F",$C10="K",$C10="U",$C10="ZA"),0,LOOKUP($B10,Grundeinstellung!$B$6:$B$12,Grundeinstellung!D$6:D$12))</f>
        <v>0</v>
      </c>
      <c r="G10" s="64">
        <f>IF(OR($C10="F",$C10="K",$C10="U",$C10="ZA"),0,LOOKUP($B10,Grundeinstellung!$B$6:$B$12,Grundeinstellung!E$6:E$12))</f>
        <v>0</v>
      </c>
      <c r="H10" s="31">
        <f>IF(OR($C10="F",$C10="K",$C10="U",$C10="ZA"),0,LOOKUP($B10,Grundeinstellung!$B$6:$B$12,Grundeinstellung!F$6:F$12))</f>
        <v>0</v>
      </c>
      <c r="I10" s="65">
        <f>+H10-G10</f>
        <v>0</v>
      </c>
      <c r="J10" s="56">
        <f>IF(K10&lt;6.1,0,IF(G10=0,(G10-E10)*-24,(G10-E10)*24))</f>
        <v>0</v>
      </c>
      <c r="K10" s="56">
        <f>(F10-E10)*24</f>
        <v>0</v>
      </c>
      <c r="L10" s="5">
        <f>IF(J10&gt;6,1,0)</f>
        <v>0</v>
      </c>
      <c r="M10" s="32">
        <f>F10-E10-I10</f>
        <v>0</v>
      </c>
      <c r="N10" s="142">
        <f t="shared" si="1"/>
        <v>0</v>
      </c>
      <c r="O10" s="142">
        <f>IF($C10="F",0,LOOKUP($B10,Grundeinstellung!$B$6:$B$12,Grundeinstellung!G$6:G$12))</f>
        <v>0</v>
      </c>
      <c r="P10" s="142">
        <f t="shared" si="2"/>
        <v>0</v>
      </c>
      <c r="R10" s="34"/>
      <c r="S10" s="52">
        <f t="shared" ca="1" si="3"/>
        <v>0</v>
      </c>
      <c r="T10" s="53">
        <f t="shared" ca="1" si="4"/>
        <v>45832</v>
      </c>
      <c r="U10" s="17"/>
      <c r="V10" s="17"/>
      <c r="W10" s="17"/>
      <c r="X10" s="18"/>
      <c r="Y10" s="17"/>
      <c r="Z10" s="17"/>
      <c r="AA10" s="16"/>
      <c r="AB10" s="19"/>
    </row>
    <row r="11" spans="1:28" ht="18" x14ac:dyDescent="0.25">
      <c r="A11" s="35">
        <f t="shared" si="9"/>
        <v>45663</v>
      </c>
      <c r="B11" s="1">
        <f t="shared" si="5"/>
        <v>2</v>
      </c>
      <c r="C11" s="29" t="s">
        <v>9</v>
      </c>
      <c r="D11" s="140">
        <f>IF(OR($C11="F",$C11="K",$C11="U",$C11="ZA"),0,LOOKUP($B11,Grundeinstellung!$B$6:$B$12,Grundeinstellung!G$6:G$12))</f>
        <v>0</v>
      </c>
      <c r="E11" s="64">
        <f>IF(OR($C11="F",$C11="K",$C11="U",$C11="ZA"),0,LOOKUP($B11,Grundeinstellung!$B$6:$B$12,Grundeinstellung!C$6:C$12))</f>
        <v>0</v>
      </c>
      <c r="F11" s="65">
        <f>IF(OR($C11="F",$C11="K",$C11="U",$C11="ZA"),0,LOOKUP($B11,Grundeinstellung!$B$6:$B$12,Grundeinstellung!D$6:D$12))</f>
        <v>0</v>
      </c>
      <c r="G11" s="64">
        <f>IF(OR($C11="F",$C11="K",$C11="U",$C11="ZA"),0,LOOKUP($B11,Grundeinstellung!$B$6:$B$12,Grundeinstellung!E$6:E$12))</f>
        <v>0</v>
      </c>
      <c r="H11" s="31">
        <f>IF(OR($C11="F",$C11="K",$C11="U",$C11="ZA"),0,LOOKUP($B11,Grundeinstellung!$B$6:$B$12,Grundeinstellung!F$6:F$12))</f>
        <v>0</v>
      </c>
      <c r="I11" s="65">
        <f t="shared" ref="I11:I35" si="10">+H11-G11</f>
        <v>0</v>
      </c>
      <c r="J11" s="56">
        <f t="shared" si="6"/>
        <v>0</v>
      </c>
      <c r="K11" s="56">
        <f t="shared" si="7"/>
        <v>0</v>
      </c>
      <c r="L11" s="5">
        <f t="shared" si="0"/>
        <v>0</v>
      </c>
      <c r="M11" s="32">
        <f t="shared" si="8"/>
        <v>0</v>
      </c>
      <c r="N11" s="142">
        <f t="shared" si="1"/>
        <v>0</v>
      </c>
      <c r="O11" s="142">
        <f>IF($C11="F",0,LOOKUP($B11,Grundeinstellung!$B$6:$B$12,Grundeinstellung!G$6:G$12))</f>
        <v>0</v>
      </c>
      <c r="P11" s="142">
        <f t="shared" si="2"/>
        <v>0</v>
      </c>
      <c r="R11" s="34" t="s">
        <v>65</v>
      </c>
      <c r="S11" s="52">
        <f t="shared" ca="1" si="3"/>
        <v>0</v>
      </c>
      <c r="T11" s="53">
        <f t="shared" ca="1" si="4"/>
        <v>45832</v>
      </c>
      <c r="U11" s="17"/>
      <c r="V11" s="17"/>
      <c r="W11" s="17"/>
      <c r="X11" s="18"/>
      <c r="Y11" s="17"/>
      <c r="Z11" s="17"/>
      <c r="AA11" s="16"/>
      <c r="AB11" s="19"/>
    </row>
    <row r="12" spans="1:28" ht="18" x14ac:dyDescent="0.25">
      <c r="A12" s="35">
        <f t="shared" si="9"/>
        <v>45664</v>
      </c>
      <c r="B12" s="1">
        <f t="shared" si="5"/>
        <v>3</v>
      </c>
      <c r="C12" s="30"/>
      <c r="D12" s="14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10"/>
        <v>2.083333333333337E-2</v>
      </c>
      <c r="J12" s="56">
        <f t="shared" si="6"/>
        <v>3.4999999999999996</v>
      </c>
      <c r="K12" s="56">
        <f t="shared" si="7"/>
        <v>8.5</v>
      </c>
      <c r="L12" s="5">
        <f t="shared" si="0"/>
        <v>0</v>
      </c>
      <c r="M12" s="32">
        <f t="shared" si="8"/>
        <v>0.33333333333333331</v>
      </c>
      <c r="N12" s="142">
        <f t="shared" si="1"/>
        <v>8</v>
      </c>
      <c r="O12" s="142">
        <f>IF($C12="F",0,LOOKUP($B12,Grundeinstellung!$B$6:$B$12,Grundeinstellung!G$6:G$12))</f>
        <v>8</v>
      </c>
      <c r="P12" s="142">
        <f t="shared" si="2"/>
        <v>0</v>
      </c>
      <c r="R12" s="30"/>
      <c r="S12" s="52">
        <f t="shared" ca="1" si="3"/>
        <v>0</v>
      </c>
      <c r="T12" s="53">
        <f t="shared" ca="1" si="4"/>
        <v>45832</v>
      </c>
      <c r="U12" s="17"/>
      <c r="V12" s="17"/>
      <c r="W12" s="17"/>
      <c r="X12" s="18"/>
      <c r="Y12" s="17"/>
      <c r="Z12" s="17"/>
      <c r="AA12" s="16"/>
      <c r="AB12" s="19"/>
    </row>
    <row r="13" spans="1:28" ht="18" x14ac:dyDescent="0.25">
      <c r="A13" s="35">
        <f t="shared" si="9"/>
        <v>45665</v>
      </c>
      <c r="B13" s="1">
        <f t="shared" si="5"/>
        <v>4</v>
      </c>
      <c r="D13" s="14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10"/>
        <v>2.083333333333337E-2</v>
      </c>
      <c r="J13" s="56">
        <f t="shared" si="6"/>
        <v>3.4999999999999996</v>
      </c>
      <c r="K13" s="56">
        <f t="shared" si="7"/>
        <v>8.5</v>
      </c>
      <c r="L13" s="5">
        <f t="shared" si="0"/>
        <v>0</v>
      </c>
      <c r="M13" s="32">
        <f t="shared" si="8"/>
        <v>0.33333333333333331</v>
      </c>
      <c r="N13" s="142">
        <f t="shared" si="1"/>
        <v>8</v>
      </c>
      <c r="O13" s="142">
        <f>IF($C13="F",0,LOOKUP($B13,Grundeinstellung!$B$6:$B$12,Grundeinstellung!G$6:G$12))</f>
        <v>8</v>
      </c>
      <c r="P13" s="142">
        <f t="shared" si="2"/>
        <v>0</v>
      </c>
      <c r="R13" s="34"/>
      <c r="S13" s="52">
        <f t="shared" ca="1" si="3"/>
        <v>0</v>
      </c>
      <c r="T13" s="53">
        <f t="shared" ca="1" si="4"/>
        <v>45832</v>
      </c>
      <c r="U13" s="17"/>
      <c r="V13" s="17"/>
      <c r="W13" s="17"/>
      <c r="X13" s="18"/>
      <c r="Y13" s="17"/>
      <c r="Z13" s="17"/>
      <c r="AA13" s="16"/>
      <c r="AB13" s="19"/>
    </row>
    <row r="14" spans="1:28" ht="18" x14ac:dyDescent="0.25">
      <c r="A14" s="35">
        <f t="shared" si="9"/>
        <v>45666</v>
      </c>
      <c r="B14" s="1">
        <f t="shared" si="5"/>
        <v>5</v>
      </c>
      <c r="D14" s="14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+H14-G14</f>
        <v>2.083333333333337E-2</v>
      </c>
      <c r="J14" s="56">
        <f>IF(K14&lt;6.1,0,IF(G14=0,(G14-E14)*-24,(G14-E14)*24))</f>
        <v>3.4999999999999996</v>
      </c>
      <c r="K14" s="56">
        <f>(F14-E14)*24</f>
        <v>8.5</v>
      </c>
      <c r="L14" s="5">
        <f>IF(J14&gt;6,1,0)</f>
        <v>0</v>
      </c>
      <c r="M14" s="32">
        <f>F14-E14-I14</f>
        <v>0.33333333333333331</v>
      </c>
      <c r="N14" s="142">
        <f t="shared" si="1"/>
        <v>8</v>
      </c>
      <c r="O14" s="142">
        <f>IF($C14="F",0,LOOKUP($B14,Grundeinstellung!$B$6:$B$12,Grundeinstellung!G$6:G$12))</f>
        <v>8</v>
      </c>
      <c r="P14" s="142">
        <f t="shared" si="2"/>
        <v>0</v>
      </c>
      <c r="R14" s="54"/>
      <c r="S14" s="52">
        <f t="shared" ca="1" si="3"/>
        <v>0</v>
      </c>
      <c r="T14" s="53">
        <f t="shared" ca="1" si="4"/>
        <v>45832</v>
      </c>
      <c r="U14" s="17"/>
      <c r="V14" s="17"/>
      <c r="W14" s="17"/>
      <c r="X14" s="18"/>
      <c r="Y14" s="17"/>
      <c r="Z14" s="17"/>
      <c r="AA14" s="16"/>
      <c r="AB14" s="19"/>
    </row>
    <row r="15" spans="1:28" ht="18" x14ac:dyDescent="0.25">
      <c r="A15" s="35">
        <f t="shared" si="9"/>
        <v>45667</v>
      </c>
      <c r="B15" s="1">
        <f t="shared" si="5"/>
        <v>6</v>
      </c>
      <c r="D15" s="14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+H15-G15</f>
        <v>2.083333333333337E-2</v>
      </c>
      <c r="J15" s="56">
        <f>IF(K15&lt;6.1,0,IF(G15=0,(G15-E15)*-24,(G15-E15)*24))</f>
        <v>3.4999999999999996</v>
      </c>
      <c r="K15" s="56">
        <f>(F15-E15)*24</f>
        <v>8.5</v>
      </c>
      <c r="L15" s="5">
        <f>IF(J15&gt;6,1,0)</f>
        <v>0</v>
      </c>
      <c r="M15" s="32">
        <f>F15-E15-I15</f>
        <v>0.33333333333333331</v>
      </c>
      <c r="N15" s="142">
        <f t="shared" si="1"/>
        <v>8</v>
      </c>
      <c r="O15" s="142">
        <f>IF($C15="F",0,LOOKUP($B15,Grundeinstellung!$B$6:$B$12,Grundeinstellung!G$6:G$12))</f>
        <v>8</v>
      </c>
      <c r="P15" s="142">
        <f t="shared" si="2"/>
        <v>0</v>
      </c>
      <c r="R15" s="34"/>
      <c r="S15" s="52">
        <f t="shared" ca="1" si="3"/>
        <v>0</v>
      </c>
      <c r="T15" s="53">
        <f t="shared" ca="1" si="4"/>
        <v>45832</v>
      </c>
      <c r="U15" s="17"/>
      <c r="V15" s="17"/>
      <c r="W15" s="17"/>
      <c r="X15" s="18"/>
      <c r="Y15" s="17"/>
      <c r="Z15" s="17"/>
      <c r="AA15" s="16"/>
      <c r="AB15" s="19"/>
    </row>
    <row r="16" spans="1:28" ht="18" x14ac:dyDescent="0.25">
      <c r="A16" s="35">
        <f t="shared" si="9"/>
        <v>45668</v>
      </c>
      <c r="B16" s="1">
        <f t="shared" si="5"/>
        <v>7</v>
      </c>
      <c r="D16" s="140">
        <f>IF(OR($C16="F",$C16="K",$C16="U",$C16="ZA"),0,LOOKUP($B16,Grundeinstellung!$B$6:$B$12,Grundeinstellung!G$6:G$12))</f>
        <v>0</v>
      </c>
      <c r="E16" s="64">
        <f>IF(OR($C16="F",$C16="K",$C16="U",$C16="ZA"),0,LOOKUP($B16,Grundeinstellung!$B$6:$B$12,Grundeinstellung!C$6:C$12))</f>
        <v>0</v>
      </c>
      <c r="F16" s="65">
        <f>IF(OR($C16="F",$C16="K",$C16="U",$C16="ZA"),0,LOOKUP($B16,Grundeinstellung!$B$6:$B$12,Grundeinstellung!D$6:D$12))</f>
        <v>0</v>
      </c>
      <c r="G16" s="64">
        <f>IF(OR($C16="F",$C16="K",$C16="U",$C16="ZA"),0,LOOKUP($B16,Grundeinstellung!$B$6:$B$12,Grundeinstellung!E$6:E$12))</f>
        <v>0</v>
      </c>
      <c r="H16" s="31">
        <f>IF(OR($C16="F",$C16="K",$C16="U",$C16="ZA"),0,LOOKUP($B16,Grundeinstellung!$B$6:$B$12,Grundeinstellung!F$6:F$12))</f>
        <v>0</v>
      </c>
      <c r="I16" s="65">
        <f>+H16-G16</f>
        <v>0</v>
      </c>
      <c r="J16" s="56">
        <f>IF(K16&lt;6.1,0,IF(G16=0,(G16-E16)*-24,(G16-E16)*24))</f>
        <v>0</v>
      </c>
      <c r="K16" s="56">
        <f>(F16-E16)*24</f>
        <v>0</v>
      </c>
      <c r="L16" s="5">
        <f>IF(J16&gt;6,1,0)</f>
        <v>0</v>
      </c>
      <c r="M16" s="32">
        <f>F16-E16-I16</f>
        <v>0</v>
      </c>
      <c r="N16" s="142">
        <f t="shared" si="1"/>
        <v>0</v>
      </c>
      <c r="O16" s="142">
        <f>IF($C16="F",0,LOOKUP($B16,Grundeinstellung!$B$6:$B$12,Grundeinstellung!G$6:G$12))</f>
        <v>0</v>
      </c>
      <c r="P16" s="142">
        <f t="shared" si="2"/>
        <v>0</v>
      </c>
      <c r="R16" s="34"/>
      <c r="S16" s="52">
        <f t="shared" ca="1" si="3"/>
        <v>0</v>
      </c>
      <c r="T16" s="53">
        <f t="shared" ca="1" si="4"/>
        <v>45832</v>
      </c>
      <c r="U16" s="17"/>
      <c r="V16" s="17"/>
      <c r="W16" s="17"/>
      <c r="X16" s="18"/>
      <c r="Y16" s="17"/>
      <c r="Z16" s="17"/>
      <c r="AA16" s="16"/>
      <c r="AB16" s="19"/>
    </row>
    <row r="17" spans="1:28" ht="18" x14ac:dyDescent="0.25">
      <c r="A17" s="35">
        <f t="shared" si="9"/>
        <v>45669</v>
      </c>
      <c r="B17" s="1">
        <f t="shared" si="5"/>
        <v>1</v>
      </c>
      <c r="D17" s="140">
        <f>IF(OR($C17="F",$C17="K",$C17="U",$C17="ZA"),0,LOOKUP($B17,Grundeinstellung!$B$6:$B$12,Grundeinstellung!G$6:G$12))</f>
        <v>0</v>
      </c>
      <c r="E17" s="64">
        <f>IF(OR($C17="F",$C17="K",$C17="U",$C17="ZA"),0,LOOKUP($B17,Grundeinstellung!$B$6:$B$12,Grundeinstellung!C$6:C$12))</f>
        <v>0</v>
      </c>
      <c r="F17" s="65">
        <f>IF(OR($C17="F",$C17="K",$C17="U",$C17="ZA"),0,LOOKUP($B17,Grundeinstellung!$B$6:$B$12,Grundeinstellung!D$6:D$12))</f>
        <v>0</v>
      </c>
      <c r="G17" s="64">
        <f>IF(OR($C17="F",$C17="K",$C17="U",$C17="ZA"),0,LOOKUP($B17,Grundeinstellung!$B$6:$B$12,Grundeinstellung!E$6:E$12))</f>
        <v>0</v>
      </c>
      <c r="H17" s="31">
        <f>IF(OR($C17="F",$C17="K",$C17="U",$C17="ZA"),0,LOOKUP($B17,Grundeinstellung!$B$6:$B$12,Grundeinstellung!F$6:F$12))</f>
        <v>0</v>
      </c>
      <c r="I17" s="65">
        <f>+H17-G17</f>
        <v>0</v>
      </c>
      <c r="J17" s="56">
        <f>IF(K17&lt;6.1,0,IF(G17=0,(G17-E17)*-24,(G17-E17)*24))</f>
        <v>0</v>
      </c>
      <c r="K17" s="56">
        <f>(F17-E17)*24</f>
        <v>0</v>
      </c>
      <c r="L17" s="5">
        <f>IF(J17&gt;6,1,0)</f>
        <v>0</v>
      </c>
      <c r="M17" s="32">
        <f>F17-E17-I17</f>
        <v>0</v>
      </c>
      <c r="N17" s="142">
        <f t="shared" si="1"/>
        <v>0</v>
      </c>
      <c r="O17" s="142">
        <f>IF($C17="F",0,LOOKUP($B17,Grundeinstellung!$B$6:$B$12,Grundeinstellung!G$6:G$12))</f>
        <v>0</v>
      </c>
      <c r="P17" s="142">
        <f t="shared" si="2"/>
        <v>0</v>
      </c>
      <c r="R17" s="34"/>
      <c r="S17" s="52">
        <f t="shared" ca="1" si="3"/>
        <v>0</v>
      </c>
      <c r="T17" s="53">
        <f t="shared" ca="1" si="4"/>
        <v>45832</v>
      </c>
      <c r="U17" s="17"/>
      <c r="V17" s="17"/>
      <c r="W17" s="17"/>
      <c r="X17" s="18"/>
      <c r="Y17" s="17"/>
      <c r="Z17" s="17"/>
      <c r="AA17" s="16"/>
      <c r="AB17" s="19"/>
    </row>
    <row r="18" spans="1:28" ht="18" x14ac:dyDescent="0.25">
      <c r="A18" s="35">
        <f t="shared" si="9"/>
        <v>45670</v>
      </c>
      <c r="B18" s="1">
        <f t="shared" si="5"/>
        <v>2</v>
      </c>
      <c r="D18" s="14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+H18-G18</f>
        <v>2.083333333333337E-2</v>
      </c>
      <c r="J18" s="56">
        <f>IF(K18&lt;6.1,0,IF(G18=0,(G18-E18)*-24,(G18-E18)*24))</f>
        <v>3.4999999999999996</v>
      </c>
      <c r="K18" s="56">
        <f>(F18-E18)*24</f>
        <v>8.5</v>
      </c>
      <c r="L18" s="5">
        <f>IF(J18&gt;6,1,0)</f>
        <v>0</v>
      </c>
      <c r="M18" s="32">
        <f>F18-E18-I18</f>
        <v>0.33333333333333331</v>
      </c>
      <c r="N18" s="142">
        <f t="shared" si="1"/>
        <v>8</v>
      </c>
      <c r="O18" s="142">
        <f>IF($C18="F",0,LOOKUP($B18,Grundeinstellung!$B$6:$B$12,Grundeinstellung!G$6:G$12))</f>
        <v>8</v>
      </c>
      <c r="P18" s="142">
        <f t="shared" si="2"/>
        <v>0</v>
      </c>
      <c r="R18" s="34"/>
      <c r="S18" s="52">
        <f t="shared" ca="1" si="3"/>
        <v>0</v>
      </c>
      <c r="T18" s="53">
        <f t="shared" ca="1" si="4"/>
        <v>45832</v>
      </c>
      <c r="U18" s="17"/>
      <c r="V18" s="17"/>
      <c r="W18" s="17"/>
      <c r="X18" s="18"/>
      <c r="Y18" s="17"/>
      <c r="Z18" s="17"/>
      <c r="AA18" s="16"/>
      <c r="AB18" s="19"/>
    </row>
    <row r="19" spans="1:28" ht="18" x14ac:dyDescent="0.25">
      <c r="A19" s="35">
        <f t="shared" si="9"/>
        <v>45671</v>
      </c>
      <c r="B19" s="1">
        <f t="shared" si="5"/>
        <v>3</v>
      </c>
      <c r="C19" s="30"/>
      <c r="D19" s="14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10"/>
        <v>2.083333333333337E-2</v>
      </c>
      <c r="J19" s="56">
        <f t="shared" si="6"/>
        <v>3.4999999999999996</v>
      </c>
      <c r="K19" s="56">
        <f t="shared" si="7"/>
        <v>8.5</v>
      </c>
      <c r="L19" s="5">
        <f t="shared" si="0"/>
        <v>0</v>
      </c>
      <c r="M19" s="32">
        <f t="shared" si="8"/>
        <v>0.33333333333333331</v>
      </c>
      <c r="N19" s="142">
        <f t="shared" si="1"/>
        <v>8</v>
      </c>
      <c r="O19" s="142">
        <f>IF($C19="F",0,LOOKUP($B19,Grundeinstellung!$B$6:$B$12,Grundeinstellung!G$6:G$12))</f>
        <v>8</v>
      </c>
      <c r="P19" s="142">
        <f t="shared" si="2"/>
        <v>0</v>
      </c>
      <c r="R19" s="30"/>
      <c r="S19" s="52">
        <f t="shared" ca="1" si="3"/>
        <v>0</v>
      </c>
      <c r="T19" s="53">
        <f t="shared" ca="1" si="4"/>
        <v>45832</v>
      </c>
      <c r="U19" s="17"/>
      <c r="V19" s="17"/>
      <c r="W19" s="17"/>
      <c r="X19" s="18"/>
      <c r="Y19" s="17"/>
      <c r="Z19" s="17"/>
      <c r="AA19" s="16"/>
      <c r="AB19" s="19"/>
    </row>
    <row r="20" spans="1:28" ht="18" x14ac:dyDescent="0.25">
      <c r="A20" s="35">
        <f t="shared" si="9"/>
        <v>45672</v>
      </c>
      <c r="B20" s="1">
        <f t="shared" si="5"/>
        <v>4</v>
      </c>
      <c r="D20" s="14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10"/>
        <v>2.083333333333337E-2</v>
      </c>
      <c r="J20" s="56">
        <f t="shared" si="6"/>
        <v>3.4999999999999996</v>
      </c>
      <c r="K20" s="56">
        <f t="shared" si="7"/>
        <v>8.5</v>
      </c>
      <c r="L20" s="5">
        <f t="shared" si="0"/>
        <v>0</v>
      </c>
      <c r="M20" s="32">
        <f t="shared" si="8"/>
        <v>0.33333333333333331</v>
      </c>
      <c r="N20" s="142">
        <f t="shared" si="1"/>
        <v>8</v>
      </c>
      <c r="O20" s="142">
        <f>IF($C20="F",0,LOOKUP($B20,Grundeinstellung!$B$6:$B$12,Grundeinstellung!G$6:G$12))</f>
        <v>8</v>
      </c>
      <c r="P20" s="142">
        <f t="shared" si="2"/>
        <v>0</v>
      </c>
      <c r="R20" s="34"/>
      <c r="S20" s="52">
        <f t="shared" ca="1" si="3"/>
        <v>0</v>
      </c>
      <c r="T20" s="53">
        <f t="shared" ca="1" si="4"/>
        <v>45832</v>
      </c>
      <c r="U20" s="17"/>
      <c r="V20" s="17"/>
      <c r="W20" s="17"/>
      <c r="X20" s="18"/>
      <c r="Y20" s="17"/>
      <c r="Z20" s="17"/>
      <c r="AA20" s="16"/>
      <c r="AB20" s="19"/>
    </row>
    <row r="21" spans="1:28" ht="18" x14ac:dyDescent="0.25">
      <c r="A21" s="35">
        <f t="shared" si="9"/>
        <v>45673</v>
      </c>
      <c r="B21" s="1">
        <f t="shared" si="5"/>
        <v>5</v>
      </c>
      <c r="D21" s="14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+H21-G21</f>
        <v>2.083333333333337E-2</v>
      </c>
      <c r="J21" s="56">
        <f t="shared" si="6"/>
        <v>3.4999999999999996</v>
      </c>
      <c r="K21" s="56">
        <f t="shared" si="7"/>
        <v>8.5</v>
      </c>
      <c r="L21" s="5">
        <f t="shared" si="0"/>
        <v>0</v>
      </c>
      <c r="M21" s="32">
        <f t="shared" si="8"/>
        <v>0.33333333333333331</v>
      </c>
      <c r="N21" s="142">
        <f t="shared" si="1"/>
        <v>8</v>
      </c>
      <c r="O21" s="142">
        <f>IF($C21="F",0,LOOKUP($B21,Grundeinstellung!$B$6:$B$12,Grundeinstellung!G$6:G$12))</f>
        <v>8</v>
      </c>
      <c r="P21" s="142">
        <f t="shared" si="2"/>
        <v>0</v>
      </c>
      <c r="R21" s="34"/>
      <c r="S21" s="52">
        <f t="shared" ca="1" si="3"/>
        <v>0</v>
      </c>
      <c r="T21" s="53">
        <f t="shared" ca="1" si="4"/>
        <v>45832</v>
      </c>
      <c r="U21" s="17"/>
      <c r="V21" s="17"/>
      <c r="W21" s="17"/>
      <c r="X21" s="18"/>
      <c r="Y21" s="17"/>
      <c r="Z21" s="17"/>
      <c r="AA21" s="16"/>
      <c r="AB21" s="19"/>
    </row>
    <row r="22" spans="1:28" ht="18" x14ac:dyDescent="0.25">
      <c r="A22" s="35">
        <f t="shared" si="9"/>
        <v>45674</v>
      </c>
      <c r="B22" s="1">
        <f t="shared" si="5"/>
        <v>6</v>
      </c>
      <c r="D22" s="14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+H22-G22</f>
        <v>2.083333333333337E-2</v>
      </c>
      <c r="J22" s="56">
        <f>IF(K22&lt;6.1,0,IF(G22=0,(G22-E22)*-24,(G22-E22)*24))</f>
        <v>3.4999999999999996</v>
      </c>
      <c r="K22" s="56">
        <f>(F22-E22)*24</f>
        <v>8.5</v>
      </c>
      <c r="L22" s="5">
        <f>IF(J22&gt;6,1,0)</f>
        <v>0</v>
      </c>
      <c r="M22" s="32">
        <f>F22-E22-I22</f>
        <v>0.33333333333333331</v>
      </c>
      <c r="N22" s="142">
        <f t="shared" si="1"/>
        <v>8</v>
      </c>
      <c r="O22" s="142">
        <f>IF($C22="F",0,LOOKUP($B22,Grundeinstellung!$B$6:$B$12,Grundeinstellung!G$6:G$12))</f>
        <v>8</v>
      </c>
      <c r="P22" s="142">
        <f t="shared" si="2"/>
        <v>0</v>
      </c>
      <c r="R22" s="34"/>
      <c r="S22" s="52">
        <f t="shared" ca="1" si="3"/>
        <v>0</v>
      </c>
      <c r="T22" s="53">
        <f t="shared" ca="1" si="4"/>
        <v>45832</v>
      </c>
      <c r="U22" s="17"/>
      <c r="V22" s="17"/>
      <c r="W22" s="17"/>
      <c r="X22" s="18"/>
      <c r="Y22" s="17"/>
      <c r="Z22" s="17"/>
      <c r="AA22" s="16"/>
      <c r="AB22" s="19"/>
    </row>
    <row r="23" spans="1:28" ht="18" x14ac:dyDescent="0.25">
      <c r="A23" s="35">
        <f t="shared" si="9"/>
        <v>45675</v>
      </c>
      <c r="B23" s="1">
        <f t="shared" si="5"/>
        <v>7</v>
      </c>
      <c r="D23" s="140">
        <f>IF(OR($C23="F",$C23="K",$C23="U",$C23="ZA"),0,LOOKUP($B23,Grundeinstellung!$B$6:$B$12,Grundeinstellung!G$6:G$12))</f>
        <v>0</v>
      </c>
      <c r="E23" s="64">
        <f>IF(OR($C23="F",$C23="K",$C23="U",$C23="ZA"),0,LOOKUP($B23,Grundeinstellung!$B$6:$B$12,Grundeinstellung!C$6:C$12))</f>
        <v>0</v>
      </c>
      <c r="F23" s="65">
        <f>IF(OR($C23="F",$C23="K",$C23="U",$C23="ZA"),0,LOOKUP($B23,Grundeinstellung!$B$6:$B$12,Grundeinstellung!D$6:D$12))</f>
        <v>0</v>
      </c>
      <c r="G23" s="64">
        <f>IF(OR($C23="F",$C23="K",$C23="U",$C23="ZA"),0,LOOKUP($B23,Grundeinstellung!$B$6:$B$12,Grundeinstellung!E$6:E$12))</f>
        <v>0</v>
      </c>
      <c r="H23" s="31">
        <f>IF(OR($C23="F",$C23="K",$C23="U",$C23="ZA"),0,LOOKUP($B23,Grundeinstellung!$B$6:$B$12,Grundeinstellung!F$6:F$12))</f>
        <v>0</v>
      </c>
      <c r="I23" s="65">
        <f>+H23-G23</f>
        <v>0</v>
      </c>
      <c r="J23" s="56">
        <f>IF(K23&lt;6.1,0,IF(G23=0,(G23-E23)*-24,(G23-E23)*24))</f>
        <v>0</v>
      </c>
      <c r="K23" s="56">
        <f>(F23-E23)*24</f>
        <v>0</v>
      </c>
      <c r="L23" s="5">
        <f>IF(J23&gt;6,1,0)</f>
        <v>0</v>
      </c>
      <c r="M23" s="32">
        <f>F23-E23-I23</f>
        <v>0</v>
      </c>
      <c r="N23" s="142">
        <f t="shared" si="1"/>
        <v>0</v>
      </c>
      <c r="O23" s="142">
        <f>IF($C23="F",0,LOOKUP($B23,Grundeinstellung!$B$6:$B$12,Grundeinstellung!G$6:G$12))</f>
        <v>0</v>
      </c>
      <c r="P23" s="142">
        <f t="shared" si="2"/>
        <v>0</v>
      </c>
      <c r="R23" s="34"/>
      <c r="S23" s="52">
        <f t="shared" ca="1" si="3"/>
        <v>0</v>
      </c>
      <c r="T23" s="53">
        <f t="shared" ca="1" si="4"/>
        <v>45832</v>
      </c>
      <c r="U23" s="17"/>
      <c r="V23" s="17"/>
      <c r="W23" s="17"/>
      <c r="X23" s="18"/>
      <c r="Y23" s="17"/>
      <c r="Z23" s="17"/>
      <c r="AA23" s="16"/>
      <c r="AB23" s="19"/>
    </row>
    <row r="24" spans="1:28" ht="18" x14ac:dyDescent="0.25">
      <c r="A24" s="35">
        <f t="shared" si="9"/>
        <v>45676</v>
      </c>
      <c r="B24" s="1">
        <f t="shared" si="5"/>
        <v>1</v>
      </c>
      <c r="D24" s="140">
        <f>IF(OR($C24="F",$C24="K",$C24="U",$C24="ZA"),0,LOOKUP($B24,Grundeinstellung!$B$6:$B$12,Grundeinstellung!G$6:G$12))</f>
        <v>0</v>
      </c>
      <c r="E24" s="64">
        <f>IF(OR($C24="F",$C24="K",$C24="U",$C24="ZA"),0,LOOKUP($B24,Grundeinstellung!$B$6:$B$12,Grundeinstellung!C$6:C$12))</f>
        <v>0</v>
      </c>
      <c r="F24" s="65">
        <f>IF(OR($C24="F",$C24="K",$C24="U",$C24="ZA"),0,LOOKUP($B24,Grundeinstellung!$B$6:$B$12,Grundeinstellung!D$6:D$12))</f>
        <v>0</v>
      </c>
      <c r="G24" s="64">
        <f>IF(OR($C24="F",$C24="K",$C24="U",$C24="ZA"),0,LOOKUP($B24,Grundeinstellung!$B$6:$B$12,Grundeinstellung!E$6:E$12))</f>
        <v>0</v>
      </c>
      <c r="H24" s="31">
        <f>IF(OR($C24="F",$C24="K",$C24="U",$C24="ZA"),0,LOOKUP($B24,Grundeinstellung!$B$6:$B$12,Grundeinstellung!F$6:F$12))</f>
        <v>0</v>
      </c>
      <c r="I24" s="65">
        <f>+H24-G24</f>
        <v>0</v>
      </c>
      <c r="J24" s="56">
        <f>IF(K24&lt;6.1,0,IF(G24=0,(G24-E24)*-24,(G24-E24)*24))</f>
        <v>0</v>
      </c>
      <c r="K24" s="56">
        <f>(F24-E24)*24</f>
        <v>0</v>
      </c>
      <c r="L24" s="5">
        <f>IF(J24&gt;6,1,0)</f>
        <v>0</v>
      </c>
      <c r="M24" s="32">
        <f>F24-E24-I24</f>
        <v>0</v>
      </c>
      <c r="N24" s="142">
        <f t="shared" si="1"/>
        <v>0</v>
      </c>
      <c r="O24" s="142">
        <f>IF($C24="F",0,LOOKUP($B24,Grundeinstellung!$B$6:$B$12,Grundeinstellung!G$6:G$12))</f>
        <v>0</v>
      </c>
      <c r="P24" s="142">
        <f t="shared" si="2"/>
        <v>0</v>
      </c>
      <c r="R24" s="34"/>
      <c r="S24" s="52">
        <f t="shared" ca="1" si="3"/>
        <v>0</v>
      </c>
      <c r="T24" s="53">
        <f t="shared" ca="1" si="4"/>
        <v>45832</v>
      </c>
      <c r="U24" s="17"/>
      <c r="V24" s="17"/>
      <c r="W24" s="17"/>
      <c r="X24" s="18"/>
      <c r="Y24" s="17"/>
      <c r="Z24" s="17"/>
      <c r="AA24" s="16"/>
      <c r="AB24" s="19"/>
    </row>
    <row r="25" spans="1:28" ht="18" x14ac:dyDescent="0.25">
      <c r="A25" s="35">
        <f t="shared" si="9"/>
        <v>45677</v>
      </c>
      <c r="B25" s="1">
        <f t="shared" si="5"/>
        <v>2</v>
      </c>
      <c r="D25" s="14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+H25-G25</f>
        <v>2.083333333333337E-2</v>
      </c>
      <c r="J25" s="56">
        <f>IF(K25&lt;6.1,0,IF(G25=0,(G25-E25)*-24,(G25-E25)*24))</f>
        <v>3.4999999999999996</v>
      </c>
      <c r="K25" s="56">
        <f>(F25-E25)*24</f>
        <v>8.5</v>
      </c>
      <c r="L25" s="5">
        <f>IF(J25&gt;6,1,0)</f>
        <v>0</v>
      </c>
      <c r="M25" s="32">
        <f>F25-E25-I25</f>
        <v>0.33333333333333331</v>
      </c>
      <c r="N25" s="142">
        <f t="shared" si="1"/>
        <v>8</v>
      </c>
      <c r="O25" s="142">
        <f>IF($C25="F",0,LOOKUP($B25,Grundeinstellung!$B$6:$B$12,Grundeinstellung!G$6:G$12))</f>
        <v>8</v>
      </c>
      <c r="P25" s="142">
        <f t="shared" si="2"/>
        <v>0</v>
      </c>
      <c r="R25" s="34"/>
      <c r="S25" s="52">
        <f t="shared" ca="1" si="3"/>
        <v>0</v>
      </c>
      <c r="T25" s="53">
        <f t="shared" ca="1" si="4"/>
        <v>45832</v>
      </c>
      <c r="U25" s="17"/>
      <c r="V25" s="17"/>
      <c r="W25" s="17"/>
      <c r="X25" s="18"/>
      <c r="Y25" s="17"/>
      <c r="Z25" s="17"/>
      <c r="AA25" s="16"/>
      <c r="AB25" s="19"/>
    </row>
    <row r="26" spans="1:28" ht="18" x14ac:dyDescent="0.25">
      <c r="A26" s="35">
        <f t="shared" si="9"/>
        <v>45678</v>
      </c>
      <c r="B26" s="1">
        <f t="shared" si="5"/>
        <v>3</v>
      </c>
      <c r="C26" s="30"/>
      <c r="D26" s="14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10"/>
        <v>2.083333333333337E-2</v>
      </c>
      <c r="J26" s="56">
        <f t="shared" si="6"/>
        <v>3.4999999999999996</v>
      </c>
      <c r="K26" s="56">
        <f t="shared" si="7"/>
        <v>8.5</v>
      </c>
      <c r="L26" s="5">
        <f t="shared" si="0"/>
        <v>0</v>
      </c>
      <c r="M26" s="32">
        <f t="shared" si="8"/>
        <v>0.33333333333333331</v>
      </c>
      <c r="N26" s="142">
        <f t="shared" ref="N26:N35" si="11">IF(OR(C26="K",C26="U"),O26,M26*24)</f>
        <v>8</v>
      </c>
      <c r="O26" s="142">
        <f>IF($C26="F",0,LOOKUP($B26,Grundeinstellung!$B$6:$B$12,Grundeinstellung!G$6:G$12))</f>
        <v>8</v>
      </c>
      <c r="P26" s="142">
        <f t="shared" ref="P26:P35" si="12">N26-O26</f>
        <v>0</v>
      </c>
      <c r="R26" s="30"/>
      <c r="S26" s="52">
        <f t="shared" ca="1" si="3"/>
        <v>0</v>
      </c>
      <c r="T26" s="53">
        <f t="shared" ca="1" si="4"/>
        <v>45832</v>
      </c>
      <c r="U26" s="17"/>
      <c r="V26" s="17"/>
      <c r="W26" s="17"/>
      <c r="X26" s="18"/>
      <c r="Y26" s="17"/>
      <c r="Z26" s="17"/>
      <c r="AA26" s="16"/>
      <c r="AB26" s="19"/>
    </row>
    <row r="27" spans="1:28" ht="18" x14ac:dyDescent="0.25">
      <c r="A27" s="35">
        <f t="shared" si="9"/>
        <v>45679</v>
      </c>
      <c r="B27" s="1">
        <f t="shared" si="5"/>
        <v>4</v>
      </c>
      <c r="D27" s="14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10"/>
        <v>2.083333333333337E-2</v>
      </c>
      <c r="J27" s="56">
        <f t="shared" si="6"/>
        <v>3.4999999999999996</v>
      </c>
      <c r="K27" s="56">
        <f t="shared" si="7"/>
        <v>8.5</v>
      </c>
      <c r="L27" s="5">
        <f t="shared" si="0"/>
        <v>0</v>
      </c>
      <c r="M27" s="32">
        <f t="shared" si="8"/>
        <v>0.33333333333333331</v>
      </c>
      <c r="N27" s="142">
        <f t="shared" si="11"/>
        <v>8</v>
      </c>
      <c r="O27" s="142">
        <f>IF($C27="F",0,LOOKUP($B27,Grundeinstellung!$B$6:$B$12,Grundeinstellung!G$6:G$12))</f>
        <v>8</v>
      </c>
      <c r="P27" s="142">
        <f t="shared" si="12"/>
        <v>0</v>
      </c>
      <c r="R27" s="34"/>
      <c r="S27" s="52">
        <f t="shared" ca="1" si="3"/>
        <v>0</v>
      </c>
      <c r="T27" s="53">
        <f t="shared" ca="1" si="4"/>
        <v>45832</v>
      </c>
      <c r="U27" s="17"/>
      <c r="V27" s="17"/>
      <c r="W27" s="17"/>
      <c r="X27" s="18"/>
      <c r="Y27" s="17"/>
      <c r="Z27" s="17"/>
      <c r="AA27" s="16"/>
      <c r="AB27" s="19"/>
    </row>
    <row r="28" spans="1:28" ht="18" x14ac:dyDescent="0.25">
      <c r="A28" s="35">
        <f t="shared" si="9"/>
        <v>45680</v>
      </c>
      <c r="B28" s="1">
        <f t="shared" si="5"/>
        <v>5</v>
      </c>
      <c r="D28" s="14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10"/>
        <v>2.083333333333337E-2</v>
      </c>
      <c r="J28" s="56">
        <f t="shared" si="6"/>
        <v>3.4999999999999996</v>
      </c>
      <c r="K28" s="56">
        <f t="shared" si="7"/>
        <v>8.5</v>
      </c>
      <c r="L28" s="5">
        <f t="shared" si="0"/>
        <v>0</v>
      </c>
      <c r="M28" s="32">
        <f t="shared" si="8"/>
        <v>0.33333333333333331</v>
      </c>
      <c r="N28" s="142">
        <f t="shared" si="11"/>
        <v>8</v>
      </c>
      <c r="O28" s="142">
        <f>IF($C28="F",0,LOOKUP($B28,Grundeinstellung!$B$6:$B$12,Grundeinstellung!G$6:G$12))</f>
        <v>8</v>
      </c>
      <c r="P28" s="142">
        <f t="shared" si="12"/>
        <v>0</v>
      </c>
      <c r="R28" s="34"/>
      <c r="S28" s="52">
        <f t="shared" ca="1" si="3"/>
        <v>0</v>
      </c>
      <c r="T28" s="53">
        <f t="shared" ca="1" si="4"/>
        <v>45832</v>
      </c>
      <c r="U28" s="17"/>
      <c r="V28" s="17"/>
      <c r="W28" s="17"/>
      <c r="X28" s="18"/>
      <c r="Y28" s="17"/>
      <c r="Z28" s="17"/>
      <c r="AA28" s="16"/>
      <c r="AB28" s="19"/>
    </row>
    <row r="29" spans="1:28" ht="18" x14ac:dyDescent="0.25">
      <c r="A29" s="35">
        <f t="shared" si="9"/>
        <v>45681</v>
      </c>
      <c r="B29" s="1">
        <f t="shared" si="5"/>
        <v>6</v>
      </c>
      <c r="D29" s="14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10"/>
        <v>2.083333333333337E-2</v>
      </c>
      <c r="J29" s="56">
        <f t="shared" si="6"/>
        <v>3.4999999999999996</v>
      </c>
      <c r="K29" s="56">
        <f t="shared" si="7"/>
        <v>8.5</v>
      </c>
      <c r="L29" s="5">
        <f t="shared" si="0"/>
        <v>0</v>
      </c>
      <c r="M29" s="32">
        <f t="shared" si="8"/>
        <v>0.33333333333333331</v>
      </c>
      <c r="N29" s="142">
        <f t="shared" si="11"/>
        <v>8</v>
      </c>
      <c r="O29" s="142">
        <f>IF($C29="F",0,LOOKUP($B29,Grundeinstellung!$B$6:$B$12,Grundeinstellung!G$6:G$12))</f>
        <v>8</v>
      </c>
      <c r="P29" s="142">
        <f t="shared" si="12"/>
        <v>0</v>
      </c>
      <c r="R29" s="34"/>
      <c r="S29" s="52">
        <f t="shared" ca="1" si="3"/>
        <v>0</v>
      </c>
      <c r="T29" s="53">
        <f t="shared" ca="1" si="4"/>
        <v>45832</v>
      </c>
      <c r="U29" s="17"/>
      <c r="V29" s="17"/>
      <c r="W29" s="17"/>
      <c r="X29" s="18"/>
      <c r="Y29" s="17"/>
      <c r="Z29" s="17"/>
      <c r="AA29" s="16"/>
      <c r="AB29" s="19"/>
    </row>
    <row r="30" spans="1:28" ht="18" x14ac:dyDescent="0.25">
      <c r="A30" s="35">
        <f t="shared" si="9"/>
        <v>45682</v>
      </c>
      <c r="B30" s="1">
        <f t="shared" si="5"/>
        <v>7</v>
      </c>
      <c r="D30" s="140">
        <f>IF(OR($C30="F",$C30="K",$C30="U",$C30="ZA"),0,LOOKUP($B30,Grundeinstellung!$B$6:$B$12,Grundeinstellung!G$6:G$12))</f>
        <v>0</v>
      </c>
      <c r="E30" s="64">
        <f>IF(OR($C30="F",$C30="K",$C30="U",$C30="ZA"),0,LOOKUP($B30,Grundeinstellung!$B$6:$B$12,Grundeinstellung!C$6:C$12))</f>
        <v>0</v>
      </c>
      <c r="F30" s="65">
        <f>IF(OR($C30="F",$C30="K",$C30="U",$C30="ZA"),0,LOOKUP($B30,Grundeinstellung!$B$6:$B$12,Grundeinstellung!D$6:D$12))</f>
        <v>0</v>
      </c>
      <c r="G30" s="64">
        <f>IF(OR($C30="F",$C30="K",$C30="U",$C30="ZA"),0,LOOKUP($B30,Grundeinstellung!$B$6:$B$12,Grundeinstellung!E$6:E$12))</f>
        <v>0</v>
      </c>
      <c r="H30" s="31">
        <f>IF(OR($C30="F",$C30="K",$C30="U",$C30="ZA"),0,LOOKUP($B30,Grundeinstellung!$B$6:$B$12,Grundeinstellung!F$6:F$12))</f>
        <v>0</v>
      </c>
      <c r="I30" s="65">
        <f t="shared" si="10"/>
        <v>0</v>
      </c>
      <c r="J30" s="56">
        <f t="shared" si="6"/>
        <v>0</v>
      </c>
      <c r="K30" s="56">
        <f t="shared" si="7"/>
        <v>0</v>
      </c>
      <c r="L30" s="5">
        <f t="shared" si="0"/>
        <v>0</v>
      </c>
      <c r="M30" s="32">
        <f t="shared" si="8"/>
        <v>0</v>
      </c>
      <c r="N30" s="142">
        <f t="shared" si="11"/>
        <v>0</v>
      </c>
      <c r="O30" s="142">
        <f>IF($C30="F",0,LOOKUP($B30,Grundeinstellung!$B$6:$B$12,Grundeinstellung!G$6:G$12))</f>
        <v>0</v>
      </c>
      <c r="P30" s="142">
        <f t="shared" si="12"/>
        <v>0</v>
      </c>
      <c r="R30" s="34"/>
      <c r="S30" s="52">
        <f t="shared" ca="1" si="3"/>
        <v>0</v>
      </c>
      <c r="T30" s="53">
        <f t="shared" ca="1" si="4"/>
        <v>45832</v>
      </c>
      <c r="U30" s="17"/>
      <c r="V30" s="17"/>
      <c r="W30" s="17"/>
      <c r="X30" s="18"/>
      <c r="Y30" s="17"/>
      <c r="Z30" s="17"/>
      <c r="AA30" s="16"/>
      <c r="AB30" s="19"/>
    </row>
    <row r="31" spans="1:28" ht="18" x14ac:dyDescent="0.25">
      <c r="A31" s="35">
        <f t="shared" si="9"/>
        <v>45683</v>
      </c>
      <c r="B31" s="1">
        <f t="shared" si="5"/>
        <v>1</v>
      </c>
      <c r="D31" s="140">
        <f>IF(OR($C31="F",$C31="K",$C31="U",$C31="ZA"),0,LOOKUP($B31,Grundeinstellung!$B$6:$B$12,Grundeinstellung!G$6:G$12))</f>
        <v>0</v>
      </c>
      <c r="E31" s="64">
        <f>IF(OR($C31="F",$C31="K",$C31="U",$C31="ZA"),0,LOOKUP($B31,Grundeinstellung!$B$6:$B$12,Grundeinstellung!C$6:C$12))</f>
        <v>0</v>
      </c>
      <c r="F31" s="65">
        <f>IF(OR($C31="F",$C31="K",$C31="U",$C31="ZA"),0,LOOKUP($B31,Grundeinstellung!$B$6:$B$12,Grundeinstellung!D$6:D$12))</f>
        <v>0</v>
      </c>
      <c r="G31" s="64">
        <f>IF(OR($C31="F",$C31="K",$C31="U",$C31="ZA"),0,LOOKUP($B31,Grundeinstellung!$B$6:$B$12,Grundeinstellung!E$6:E$12))</f>
        <v>0</v>
      </c>
      <c r="H31" s="31">
        <f>IF(OR($C31="F",$C31="K",$C31="U",$C31="ZA"),0,LOOKUP($B31,Grundeinstellung!$B$6:$B$12,Grundeinstellung!F$6:F$12))</f>
        <v>0</v>
      </c>
      <c r="I31" s="65">
        <f t="shared" si="10"/>
        <v>0</v>
      </c>
      <c r="J31" s="56">
        <f t="shared" si="6"/>
        <v>0</v>
      </c>
      <c r="K31" s="56">
        <f t="shared" si="7"/>
        <v>0</v>
      </c>
      <c r="L31" s="5">
        <f t="shared" si="0"/>
        <v>0</v>
      </c>
      <c r="M31" s="32">
        <f t="shared" si="8"/>
        <v>0</v>
      </c>
      <c r="N31" s="142">
        <f t="shared" si="11"/>
        <v>0</v>
      </c>
      <c r="O31" s="142">
        <f>IF($C31="F",0,LOOKUP($B31,Grundeinstellung!$B$6:$B$12,Grundeinstellung!G$6:G$12))</f>
        <v>0</v>
      </c>
      <c r="P31" s="142">
        <f t="shared" si="12"/>
        <v>0</v>
      </c>
      <c r="R31" s="34"/>
      <c r="S31" s="52">
        <f t="shared" ca="1" si="3"/>
        <v>0</v>
      </c>
      <c r="T31" s="53">
        <f t="shared" ca="1" si="4"/>
        <v>45832</v>
      </c>
      <c r="U31" s="17"/>
      <c r="V31" s="17"/>
      <c r="W31" s="17"/>
      <c r="X31" s="18"/>
      <c r="Y31" s="17"/>
      <c r="Z31" s="17"/>
      <c r="AA31" s="16"/>
      <c r="AB31" s="19"/>
    </row>
    <row r="32" spans="1:28" ht="18" x14ac:dyDescent="0.25">
      <c r="A32" s="35">
        <f t="shared" si="9"/>
        <v>45684</v>
      </c>
      <c r="B32" s="1">
        <f t="shared" si="5"/>
        <v>2</v>
      </c>
      <c r="D32" s="14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10"/>
        <v>2.083333333333337E-2</v>
      </c>
      <c r="J32" s="56">
        <f t="shared" si="6"/>
        <v>3.4999999999999996</v>
      </c>
      <c r="K32" s="56">
        <f t="shared" si="7"/>
        <v>8.5</v>
      </c>
      <c r="L32" s="5">
        <f t="shared" si="0"/>
        <v>0</v>
      </c>
      <c r="M32" s="32">
        <f t="shared" si="8"/>
        <v>0.33333333333333331</v>
      </c>
      <c r="N32" s="142">
        <f t="shared" si="11"/>
        <v>8</v>
      </c>
      <c r="O32" s="142">
        <f>IF($C32="F",0,LOOKUP($B32,Grundeinstellung!$B$6:$B$12,Grundeinstellung!G$6:G$12))</f>
        <v>8</v>
      </c>
      <c r="P32" s="142">
        <f t="shared" si="12"/>
        <v>0</v>
      </c>
      <c r="R32" s="34"/>
      <c r="S32" s="52">
        <f t="shared" ca="1" si="3"/>
        <v>0</v>
      </c>
      <c r="T32" s="53">
        <f t="shared" ca="1" si="4"/>
        <v>45832</v>
      </c>
      <c r="U32" s="17"/>
      <c r="V32" s="17"/>
      <c r="W32" s="17"/>
      <c r="X32" s="18"/>
      <c r="Y32" s="17"/>
      <c r="Z32" s="17"/>
      <c r="AA32" s="16"/>
      <c r="AB32" s="19"/>
    </row>
    <row r="33" spans="1:29" ht="18" x14ac:dyDescent="0.25">
      <c r="A33" s="35">
        <f t="shared" si="9"/>
        <v>45685</v>
      </c>
      <c r="B33" s="1">
        <f t="shared" si="5"/>
        <v>3</v>
      </c>
      <c r="C33" s="30"/>
      <c r="D33" s="14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10"/>
        <v>2.083333333333337E-2</v>
      </c>
      <c r="J33" s="56">
        <f t="shared" si="6"/>
        <v>3.4999999999999996</v>
      </c>
      <c r="K33" s="56">
        <f t="shared" si="7"/>
        <v>8.5</v>
      </c>
      <c r="L33" s="5">
        <f t="shared" si="0"/>
        <v>0</v>
      </c>
      <c r="M33" s="32">
        <f t="shared" si="8"/>
        <v>0.33333333333333331</v>
      </c>
      <c r="N33" s="142">
        <f t="shared" si="11"/>
        <v>8</v>
      </c>
      <c r="O33" s="142">
        <f>IF($C33="F",0,LOOKUP($B33,Grundeinstellung!$B$6:$B$12,Grundeinstellung!G$6:G$12))</f>
        <v>8</v>
      </c>
      <c r="P33" s="142">
        <f t="shared" si="12"/>
        <v>0</v>
      </c>
      <c r="R33" s="30"/>
      <c r="S33" s="52">
        <f t="shared" ca="1" si="3"/>
        <v>0</v>
      </c>
      <c r="T33" s="53">
        <f t="shared" ca="1" si="4"/>
        <v>45832</v>
      </c>
      <c r="U33" s="17"/>
      <c r="V33" s="17"/>
      <c r="W33" s="17"/>
      <c r="X33" s="18"/>
      <c r="Y33" s="17"/>
      <c r="Z33" s="17"/>
      <c r="AA33" s="16"/>
      <c r="AB33" s="19"/>
    </row>
    <row r="34" spans="1:29" ht="18" x14ac:dyDescent="0.25">
      <c r="A34" s="35">
        <f t="shared" si="9"/>
        <v>45686</v>
      </c>
      <c r="B34" s="1">
        <f t="shared" si="5"/>
        <v>4</v>
      </c>
      <c r="C34" s="30"/>
      <c r="D34" s="14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10"/>
        <v>2.083333333333337E-2</v>
      </c>
      <c r="J34" s="56">
        <f t="shared" si="6"/>
        <v>3.4999999999999996</v>
      </c>
      <c r="K34" s="56">
        <f t="shared" si="7"/>
        <v>8.5</v>
      </c>
      <c r="L34" s="5">
        <f t="shared" si="0"/>
        <v>0</v>
      </c>
      <c r="M34" s="32">
        <f t="shared" si="8"/>
        <v>0.33333333333333331</v>
      </c>
      <c r="N34" s="142">
        <f t="shared" si="11"/>
        <v>8</v>
      </c>
      <c r="O34" s="142">
        <f>IF($C34="F",0,LOOKUP($B34,Grundeinstellung!$B$6:$B$12,Grundeinstellung!G$6:G$12))</f>
        <v>8</v>
      </c>
      <c r="P34" s="142">
        <f t="shared" si="12"/>
        <v>0</v>
      </c>
      <c r="R34" s="34"/>
      <c r="S34" s="52">
        <f t="shared" ca="1" si="3"/>
        <v>0</v>
      </c>
      <c r="T34" s="53">
        <f t="shared" ca="1" si="4"/>
        <v>45832</v>
      </c>
      <c r="U34" s="17"/>
      <c r="V34" s="17"/>
      <c r="W34" s="17"/>
      <c r="X34" s="18"/>
      <c r="Y34" s="17"/>
      <c r="Z34" s="17"/>
      <c r="AA34" s="16"/>
      <c r="AB34" s="19"/>
    </row>
    <row r="35" spans="1:29" ht="18" x14ac:dyDescent="0.25">
      <c r="A35" s="35">
        <f t="shared" si="9"/>
        <v>45687</v>
      </c>
      <c r="B35" s="1">
        <f t="shared" si="5"/>
        <v>5</v>
      </c>
      <c r="C35" s="30"/>
      <c r="D35" s="140">
        <f>IF(OR($C35="F",$C35="K",$C35="U",$C35="ZA"),0,LOOKUP($B35,Grundeinstellung!$B$6:$B$12,Grundeinstellung!G$6:G$12))</f>
        <v>8</v>
      </c>
      <c r="E35" s="64">
        <f>IF(OR($C35="F",$C35="K",$C35="U",$C35="ZA"),0,LOOKUP($B35,Grundeinstellung!$B$6:$B$12,Grundeinstellung!C$6:C$12))</f>
        <v>0.35416666666666669</v>
      </c>
      <c r="F35" s="65">
        <f>IF(OR($C35="F",$C35="K",$C35="U",$C35="ZA"),0,LOOKUP($B35,Grundeinstellung!$B$6:$B$12,Grundeinstellung!D$6:D$12))</f>
        <v>0.70833333333333337</v>
      </c>
      <c r="G35" s="64">
        <f>IF(OR($C35="F",$C35="K",$C35="U",$C35="ZA"),0,LOOKUP($B35,Grundeinstellung!$B$6:$B$12,Grundeinstellung!E$6:E$12))</f>
        <v>0.5</v>
      </c>
      <c r="H35" s="31">
        <f>IF(OR($C35="F",$C35="K",$C35="U",$C35="ZA"),0,LOOKUP($B35,Grundeinstellung!$B$6:$B$12,Grundeinstellung!F$6:F$12))</f>
        <v>0.52083333333333337</v>
      </c>
      <c r="I35" s="65">
        <f t="shared" si="10"/>
        <v>2.083333333333337E-2</v>
      </c>
      <c r="J35" s="56">
        <f t="shared" si="6"/>
        <v>3.4999999999999996</v>
      </c>
      <c r="K35" s="56">
        <f t="shared" si="7"/>
        <v>8.5</v>
      </c>
      <c r="L35" s="5">
        <f t="shared" si="0"/>
        <v>0</v>
      </c>
      <c r="M35" s="32">
        <f t="shared" si="8"/>
        <v>0.33333333333333331</v>
      </c>
      <c r="N35" s="142">
        <f t="shared" si="11"/>
        <v>8</v>
      </c>
      <c r="O35" s="142">
        <f>IF($C35="F",0,LOOKUP($B35,Grundeinstellung!$B$6:$B$12,Grundeinstellung!G$6:G$12))</f>
        <v>8</v>
      </c>
      <c r="P35" s="142">
        <f t="shared" si="12"/>
        <v>0</v>
      </c>
      <c r="R35" s="34"/>
      <c r="S35" s="52">
        <f t="shared" ca="1" si="3"/>
        <v>0</v>
      </c>
      <c r="T35" s="53">
        <f t="shared" ca="1" si="4"/>
        <v>45832</v>
      </c>
      <c r="U35" s="17"/>
      <c r="V35" s="17"/>
      <c r="W35" s="17"/>
      <c r="X35" s="18"/>
      <c r="Y35" s="17"/>
      <c r="Z35" s="17"/>
      <c r="AA35" s="16"/>
      <c r="AB35" s="19"/>
    </row>
    <row r="36" spans="1:29" ht="18" x14ac:dyDescent="0.25">
      <c r="A36" s="44">
        <f t="shared" si="9"/>
        <v>45688</v>
      </c>
      <c r="B36" s="45">
        <f>WEEKDAY(A36,1)</f>
        <v>6</v>
      </c>
      <c r="C36" s="46"/>
      <c r="D36" s="141">
        <f>IF(OR($C36="F",$C36="K",$C36="U",$C36="ZA"),0,LOOKUP($B36,Grundeinstellung!$B$6:$B$12,Grundeinstellung!G$6:G$12))</f>
        <v>8</v>
      </c>
      <c r="E36" s="66">
        <f>IF(OR($C36="F",$C36="K",$C36="U",$C36="ZA"),0,LOOKUP($B36,Grundeinstellung!$B$6:$B$12,Grundeinstellung!C$6:C$12))</f>
        <v>0.35416666666666669</v>
      </c>
      <c r="F36" s="67">
        <f>IF(OR($C36="F",$C36="K",$C36="U",$C36="ZA"),0,LOOKUP($B36,Grundeinstellung!$B$6:$B$12,Grundeinstellung!D$6:D$12))</f>
        <v>0.70833333333333337</v>
      </c>
      <c r="G36" s="66">
        <f>IF(OR($C36="F",$C36="K",$C36="U",$C36="ZA"),0,LOOKUP($B36,Grundeinstellung!$B$6:$B$12,Grundeinstellung!E$6:E$12))</f>
        <v>0.5</v>
      </c>
      <c r="H36" s="47">
        <f>IF(OR($C36="F",$C36="K",$C36="U",$C36="ZA"),0,LOOKUP($B36,Grundeinstellung!$B$6:$B$12,Grundeinstellung!F$6:F$12))</f>
        <v>0.52083333333333337</v>
      </c>
      <c r="I36" s="67">
        <f>+H36-G36</f>
        <v>2.083333333333337E-2</v>
      </c>
      <c r="J36" s="56">
        <f>IF(K36&lt;6.1,0,IF(G36=0,(G36-E36)*-24,(G36-E36)*24))</f>
        <v>3.4999999999999996</v>
      </c>
      <c r="K36" s="68">
        <f>(F36-E36)*24</f>
        <v>8.5</v>
      </c>
      <c r="L36" s="69">
        <f>IF(J36&gt;6,1,0)</f>
        <v>0</v>
      </c>
      <c r="M36" s="48">
        <f>F36-E36-I36</f>
        <v>0.33333333333333331</v>
      </c>
      <c r="N36" s="143">
        <f>IF(OR(C36="K",C36="U"),O36,M36*24)</f>
        <v>8</v>
      </c>
      <c r="O36" s="143">
        <f>IF($C36="F",0,LOOKUP($B36,Grundeinstellung!$B$6:$B$12,Grundeinstellung!G$6:G$12))</f>
        <v>8</v>
      </c>
      <c r="P36" s="143">
        <f>N36-O36</f>
        <v>0</v>
      </c>
      <c r="Q36" s="50"/>
      <c r="R36" s="70"/>
      <c r="S36" s="52">
        <f t="shared" ca="1" si="3"/>
        <v>0</v>
      </c>
      <c r="T36" s="53">
        <f t="shared" ca="1" si="4"/>
        <v>45832</v>
      </c>
      <c r="U36" s="17"/>
      <c r="V36" s="17"/>
      <c r="W36" s="17"/>
      <c r="X36" s="18"/>
      <c r="Y36" s="17"/>
      <c r="Z36" s="17"/>
      <c r="AA36" s="16"/>
      <c r="AB36" s="19"/>
    </row>
    <row r="37" spans="1:29" ht="20.25" x14ac:dyDescent="0.3">
      <c r="A37" s="5"/>
      <c r="F37" s="161" t="s">
        <v>40</v>
      </c>
      <c r="G37" s="161"/>
      <c r="H37" s="13"/>
      <c r="I37" s="13"/>
      <c r="J37" s="13"/>
      <c r="K37" s="57"/>
      <c r="L37" s="57"/>
      <c r="N37" s="144">
        <f>SUM(N6:N36)</f>
        <v>168</v>
      </c>
      <c r="O37" s="144">
        <f>SUM(O6:O36)</f>
        <v>168</v>
      </c>
      <c r="P37" s="144">
        <f>SUM(P6:P36)</f>
        <v>0</v>
      </c>
      <c r="S37" s="52">
        <f t="shared" ca="1" si="3"/>
        <v>0</v>
      </c>
      <c r="T37" s="53">
        <f t="shared" ca="1" si="4"/>
        <v>45832</v>
      </c>
      <c r="U37" s="16"/>
      <c r="V37" s="16"/>
      <c r="W37" s="16"/>
      <c r="X37" s="16"/>
      <c r="Y37" s="16"/>
      <c r="Z37" s="16"/>
      <c r="AA37" s="26"/>
      <c r="AB37" s="26"/>
    </row>
    <row r="38" spans="1:29" ht="20.25" x14ac:dyDescent="0.3">
      <c r="C38" s="153">
        <f>+O37</f>
        <v>168</v>
      </c>
      <c r="D38" s="153"/>
      <c r="E38" s="154" t="s">
        <v>41</v>
      </c>
      <c r="F38" s="154"/>
      <c r="G38" s="154"/>
      <c r="H38" s="55"/>
      <c r="I38" s="55"/>
      <c r="J38" s="55"/>
      <c r="K38" s="55"/>
      <c r="L38" s="55"/>
      <c r="S38" s="52">
        <f t="shared" ca="1" si="3"/>
        <v>0</v>
      </c>
      <c r="T38" s="53">
        <f t="shared" ca="1" si="4"/>
        <v>45832</v>
      </c>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+Grundeinstellung!G18</f>
        <v>0</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59" t="s">
        <v>36</v>
      </c>
      <c r="O43" s="9"/>
      <c r="P43" s="9">
        <f>SUM(P40:P42)</f>
        <v>0</v>
      </c>
    </row>
    <row r="44" spans="1:29" x14ac:dyDescent="0.2">
      <c r="A44" s="12" t="s">
        <v>21</v>
      </c>
    </row>
    <row r="45" spans="1:29" ht="14.25" x14ac:dyDescent="0.2">
      <c r="A45" s="13" t="s">
        <v>19</v>
      </c>
      <c r="C45" s="84">
        <f>COUNTIF(C7:C36,"F")</f>
        <v>1</v>
      </c>
      <c r="N45" s="7" t="s">
        <v>75</v>
      </c>
      <c r="P45" s="85">
        <v>2</v>
      </c>
      <c r="Q45" s="86" t="s">
        <v>74</v>
      </c>
      <c r="S45" s="3"/>
      <c r="T45" s="3"/>
      <c r="U45" s="2"/>
    </row>
    <row r="46" spans="1:29" ht="12.75" x14ac:dyDescent="0.2">
      <c r="A46" s="13" t="s">
        <v>18</v>
      </c>
      <c r="C46" s="84">
        <f>COUNTIF(C6:C36,"U")</f>
        <v>0</v>
      </c>
      <c r="D46" s="84"/>
      <c r="S46" s="3"/>
      <c r="T46" s="3"/>
      <c r="U46" s="2"/>
    </row>
    <row r="47" spans="1:29" ht="12.75" x14ac:dyDescent="0.2">
      <c r="A47" s="13" t="s">
        <v>17</v>
      </c>
      <c r="C47" s="84">
        <f>COUNTIF(C6:C36,"K")</f>
        <v>0</v>
      </c>
      <c r="D47" s="84"/>
      <c r="N47" s="4"/>
      <c r="S47" s="3"/>
      <c r="T47" s="3"/>
      <c r="U47" s="2"/>
    </row>
    <row r="48" spans="1:29" ht="15" x14ac:dyDescent="0.2">
      <c r="A48" s="13" t="s">
        <v>20</v>
      </c>
      <c r="C48" s="84">
        <f>COUNTIF(C6:C36,"ZA")</f>
        <v>0</v>
      </c>
      <c r="D48" s="84"/>
      <c r="P48" s="90"/>
      <c r="Q48" s="91"/>
      <c r="R48" s="92" t="s">
        <v>73</v>
      </c>
      <c r="S48" s="3"/>
      <c r="T48" s="3"/>
      <c r="U48" s="2"/>
    </row>
    <row r="49" spans="1:20" ht="20.25" x14ac:dyDescent="0.3">
      <c r="A49" s="13" t="s">
        <v>45</v>
      </c>
      <c r="C49" s="29">
        <f>Grundeinstellung!J26</f>
        <v>35</v>
      </c>
      <c r="D49" s="84"/>
      <c r="O49" s="89"/>
      <c r="P49" s="15"/>
      <c r="Q49" s="20"/>
      <c r="R49" s="88"/>
      <c r="S49" s="20"/>
      <c r="T49" s="26"/>
    </row>
    <row r="50" spans="1:20" ht="15" x14ac:dyDescent="0.2">
      <c r="A50" s="13" t="s">
        <v>76</v>
      </c>
      <c r="C50" s="30">
        <f>P45</f>
        <v>2</v>
      </c>
      <c r="D50" s="29" t="s">
        <v>74</v>
      </c>
      <c r="N50" s="14"/>
      <c r="O50" s="81"/>
      <c r="P50" s="15"/>
      <c r="Q50" s="20"/>
      <c r="R50" s="88"/>
      <c r="S50" s="27"/>
      <c r="T50" s="20"/>
    </row>
    <row r="51" spans="1:20" ht="18.75" customHeight="1" x14ac:dyDescent="0.2">
      <c r="A51" s="13"/>
      <c r="N51" s="14"/>
      <c r="O51" s="81"/>
      <c r="P51" s="90"/>
      <c r="Q51" s="91"/>
      <c r="R51" s="93" t="s">
        <v>72</v>
      </c>
      <c r="S51" s="20"/>
      <c r="T51" s="28"/>
    </row>
    <row r="52" spans="1:20" ht="15" x14ac:dyDescent="0.2">
      <c r="O52" s="89"/>
    </row>
  </sheetData>
  <sheetProtection selectLockedCells="1"/>
  <mergeCells count="7">
    <mergeCell ref="C38:D38"/>
    <mergeCell ref="E38:G38"/>
    <mergeCell ref="F42:O42"/>
    <mergeCell ref="S1:AB1"/>
    <mergeCell ref="S3:W3"/>
    <mergeCell ref="V4:X4"/>
    <mergeCell ref="F37:G37"/>
  </mergeCells>
  <conditionalFormatting sqref="A7:A36">
    <cfRule type="expression" dxfId="344" priority="91" stopIfTrue="1">
      <formula>OR($B7=1,$B7=7)</formula>
    </cfRule>
    <cfRule type="expression" dxfId="343" priority="92" stopIfTrue="1">
      <formula>$C7="F"</formula>
    </cfRule>
  </conditionalFormatting>
  <conditionalFormatting sqref="B6:C36">
    <cfRule type="expression" dxfId="342" priority="89" stopIfTrue="1">
      <formula>OR($B6=1,$B6=7)</formula>
    </cfRule>
    <cfRule type="expression" dxfId="341" priority="90" stopIfTrue="1">
      <formula>$C6="F"</formula>
    </cfRule>
  </conditionalFormatting>
  <conditionalFormatting sqref="D7:D36">
    <cfRule type="expression" dxfId="340" priority="1" stopIfTrue="1">
      <formula>OR($B7=1,$B7=7)</formula>
    </cfRule>
    <cfRule type="expression" dxfId="339" priority="2" stopIfTrue="1">
      <formula>$C7="F"</formula>
    </cfRule>
  </conditionalFormatting>
  <conditionalFormatting sqref="D6:I6">
    <cfRule type="expression" dxfId="338" priority="121" stopIfTrue="1">
      <formula>OR($B6=1,$B6=7)</formula>
    </cfRule>
    <cfRule type="expression" dxfId="337" priority="122" stopIfTrue="1">
      <formula>$C6="F"</formula>
    </cfRule>
  </conditionalFormatting>
  <conditionalFormatting sqref="E35:I35">
    <cfRule type="expression" dxfId="336" priority="79" stopIfTrue="1">
      <formula>OR($B35=1,$B35=7)</formula>
    </cfRule>
    <cfRule type="expression" dxfId="335" priority="80" stopIfTrue="1">
      <formula>$C35="F"</formula>
    </cfRule>
  </conditionalFormatting>
  <conditionalFormatting sqref="E21:J25">
    <cfRule type="expression" dxfId="334" priority="20" stopIfTrue="1">
      <formula>OR($B21=1,$B21=7)</formula>
    </cfRule>
    <cfRule type="expression" dxfId="333" priority="21" stopIfTrue="1">
      <formula>$C21="F"</formula>
    </cfRule>
  </conditionalFormatting>
  <conditionalFormatting sqref="E7:K18">
    <cfRule type="expression" dxfId="332" priority="10" stopIfTrue="1">
      <formula>OR($B7=1,$B7=7)</formula>
    </cfRule>
    <cfRule type="expression" dxfId="331" priority="11" stopIfTrue="1">
      <formula>$C7="F"</formula>
    </cfRule>
  </conditionalFormatting>
  <conditionalFormatting sqref="E19:K20 E26:K34 J6:K13">
    <cfRule type="expression" dxfId="330" priority="129" stopIfTrue="1">
      <formula>OR($B6=1,$B6=7)</formula>
    </cfRule>
  </conditionalFormatting>
  <conditionalFormatting sqref="E36:K36">
    <cfRule type="expression" dxfId="329" priority="98" stopIfTrue="1">
      <formula>OR($B36=1,$B36=7)</formula>
    </cfRule>
    <cfRule type="expression" dxfId="328" priority="99" stopIfTrue="1">
      <formula>$C36="F"</formula>
    </cfRule>
  </conditionalFormatting>
  <conditionalFormatting sqref="G6:I18">
    <cfRule type="expression" dxfId="327" priority="9" stopIfTrue="1">
      <formula>$L6=1</formula>
    </cfRule>
  </conditionalFormatting>
  <conditionalFormatting sqref="G21:I25">
    <cfRule type="expression" dxfId="326" priority="19" stopIfTrue="1">
      <formula>$L21=1</formula>
    </cfRule>
  </conditionalFormatting>
  <conditionalFormatting sqref="G26:J34 G19:J20">
    <cfRule type="expression" dxfId="325" priority="128" stopIfTrue="1">
      <formula>$L19=1</formula>
    </cfRule>
  </conditionalFormatting>
  <conditionalFormatting sqref="G35:J35">
    <cfRule type="expression" dxfId="324" priority="71" stopIfTrue="1">
      <formula>$L35=1</formula>
    </cfRule>
  </conditionalFormatting>
  <conditionalFormatting sqref="G36:J36">
    <cfRule type="expression" dxfId="323" priority="97" stopIfTrue="1">
      <formula>$L36=1</formula>
    </cfRule>
  </conditionalFormatting>
  <conditionalFormatting sqref="J6">
    <cfRule type="expression" dxfId="322" priority="133" stopIfTrue="1">
      <formula>$L6=1</formula>
    </cfRule>
  </conditionalFormatting>
  <conditionalFormatting sqref="J7:J18">
    <cfRule type="expression" dxfId="321" priority="46" stopIfTrue="1">
      <formula>$L7=1</formula>
    </cfRule>
  </conditionalFormatting>
  <conditionalFormatting sqref="J14:J20">
    <cfRule type="expression" dxfId="320" priority="47" stopIfTrue="1">
      <formula>OR($B14=1,$B14=7)</formula>
    </cfRule>
    <cfRule type="expression" dxfId="319" priority="48" stopIfTrue="1">
      <formula>$C14="F"</formula>
    </cfRule>
  </conditionalFormatting>
  <conditionalFormatting sqref="J21:J25">
    <cfRule type="expression" dxfId="318" priority="26" stopIfTrue="1">
      <formula>$L21=1</formula>
    </cfRule>
  </conditionalFormatting>
  <conditionalFormatting sqref="J26:J36">
    <cfRule type="expression" dxfId="317" priority="72" stopIfTrue="1">
      <formula>OR($B26=1,$B26=7)</formula>
    </cfRule>
    <cfRule type="expression" dxfId="316" priority="73" stopIfTrue="1">
      <formula>$C26="F"</formula>
    </cfRule>
  </conditionalFormatting>
  <conditionalFormatting sqref="J6:K6">
    <cfRule type="expression" dxfId="315" priority="134" stopIfTrue="1">
      <formula>OR($B6=1,$B6=7)</formula>
    </cfRule>
    <cfRule type="expression" dxfId="314" priority="135" stopIfTrue="1">
      <formula>$C6="F"</formula>
    </cfRule>
  </conditionalFormatting>
  <conditionalFormatting sqref="J6:K13 E19:K20 E26:K34">
    <cfRule type="expression" dxfId="313" priority="130" stopIfTrue="1">
      <formula>$C6="F"</formula>
    </cfRule>
  </conditionalFormatting>
  <conditionalFormatting sqref="J21:K25">
    <cfRule type="expression" dxfId="312" priority="27" stopIfTrue="1">
      <formula>OR($B21=1,$B21=7)</formula>
    </cfRule>
    <cfRule type="expression" dxfId="311" priority="28" stopIfTrue="1">
      <formula>$C21="F"</formula>
    </cfRule>
  </conditionalFormatting>
  <conditionalFormatting sqref="J35:K35">
    <cfRule type="expression" dxfId="310" priority="69" stopIfTrue="1">
      <formula>OR($B35=1,$B35=7)</formula>
    </cfRule>
    <cfRule type="expression" dxfId="309" priority="70" stopIfTrue="1">
      <formula>$C35="F"</formula>
    </cfRule>
  </conditionalFormatting>
  <conditionalFormatting sqref="K14:K18">
    <cfRule type="expression" dxfId="308" priority="58" stopIfTrue="1">
      <formula>OR($B14=1,$B14=7)</formula>
    </cfRule>
    <cfRule type="expression" dxfId="307" priority="59" stopIfTrue="1">
      <formula>$C14="F"</formula>
    </cfRule>
  </conditionalFormatting>
  <conditionalFormatting sqref="K19:K20 K26:K34">
    <cfRule type="expression" dxfId="306" priority="145" stopIfTrue="1">
      <formula>OR($B19=1,$B19=7)</formula>
    </cfRule>
    <cfRule type="expression" dxfId="305" priority="146" stopIfTrue="1">
      <formula>$C19="F"</formula>
    </cfRule>
  </conditionalFormatting>
  <conditionalFormatting sqref="K21:K25">
    <cfRule type="expression" dxfId="304" priority="38" stopIfTrue="1">
      <formula>OR($B21=1,$B21=7)</formula>
    </cfRule>
    <cfRule type="expression" dxfId="303" priority="39" stopIfTrue="1">
      <formula>$C21="F"</formula>
    </cfRule>
  </conditionalFormatting>
  <conditionalFormatting sqref="K35">
    <cfRule type="expression" dxfId="302" priority="83" stopIfTrue="1">
      <formula>OR($B35=1,$B35=7)</formula>
    </cfRule>
    <cfRule type="expression" dxfId="301" priority="84" stopIfTrue="1">
      <formula>$C35="F"</formula>
    </cfRule>
  </conditionalFormatting>
  <conditionalFormatting sqref="K36">
    <cfRule type="expression" dxfId="300" priority="109" stopIfTrue="1">
      <formula>OR($B36=1,$B36=7)</formula>
    </cfRule>
    <cfRule type="expression" dxfId="299" priority="110" stopIfTrue="1">
      <formula>$C36="F"</formula>
    </cfRule>
  </conditionalFormatting>
  <conditionalFormatting sqref="M6:R36">
    <cfRule type="expression" dxfId="298" priority="5" stopIfTrue="1">
      <formula>OR($B6=1,$B6=7)</formula>
    </cfRule>
    <cfRule type="expression" dxfId="297" priority="6" stopIfTrue="1">
      <formula>$C6="F"</formula>
    </cfRule>
  </conditionalFormatting>
  <conditionalFormatting sqref="N6:N36">
    <cfRule type="cellIs" dxfId="296" priority="3" stopIfTrue="1" operator="greaterThan">
      <formula>10</formula>
    </cfRule>
    <cfRule type="cellIs" dxfId="295" priority="4" stopIfTrue="1" operator="equal">
      <formula>10</formula>
    </cfRule>
  </conditionalFormatting>
  <conditionalFormatting sqref="S6:S38">
    <cfRule type="cellIs" dxfId="294" priority="174"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fitToHeight="0" orientation="portrait" r:id="rId1"/>
  <headerFooter alignWithMargins="0"/>
  <ignoredErrors>
    <ignoredError sqref="D6:I36 N6:P3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1"/>
  <sheetViews>
    <sheetView showGridLines="0" zoomScale="85" workbookViewId="0">
      <pane xSplit="1" ySplit="5" topLeftCell="C18" activePane="bottomRight" state="frozenSplit"/>
      <selection activeCell="D6" sqref="D6:I36"/>
      <selection pane="topRight" activeCell="D6" sqref="D6:I36"/>
      <selection pane="bottomLeft" activeCell="D6" sqref="D6:I36"/>
      <selection pane="bottomRight" activeCell="P45" sqref="P45"/>
    </sheetView>
  </sheetViews>
  <sheetFormatPr baseColWidth="10" defaultColWidth="9.140625" defaultRowHeight="12" outlineLevelCol="1" x14ac:dyDescent="0.2"/>
  <cols>
    <col min="1" max="1" width="21.85546875" style="4" customWidth="1"/>
    <col min="2" max="2" width="4.140625" style="1" hidden="1" customWidth="1" outlineLevel="1"/>
    <col min="3" max="3" width="5.28515625" style="1" customWidth="1" collapsed="1"/>
    <col min="4" max="4" width="4" style="1"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45689</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+Jänner!A36+1</f>
        <v>45689</v>
      </c>
      <c r="B6" s="1">
        <f>WEEKDAY(A6,1)</f>
        <v>7</v>
      </c>
      <c r="C6" s="29"/>
      <c r="D6" s="3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+H6-G6</f>
        <v>0</v>
      </c>
      <c r="J6" s="56">
        <f>IF(K6&lt;6.1,0,IF(G6=0,(G6-E6)*-24,(G6-E6)*24))</f>
        <v>0</v>
      </c>
      <c r="K6" s="56">
        <f>(F6-E6)*24</f>
        <v>0</v>
      </c>
      <c r="L6" s="5">
        <f t="shared" ref="L6:L33" si="0">IF(J6&gt;6,1,0)</f>
        <v>0</v>
      </c>
      <c r="M6" s="32">
        <f>F6-E6-I6</f>
        <v>0</v>
      </c>
      <c r="N6" s="33">
        <f>IF(OR(C6="K",C6="U"),O6,M6*24)</f>
        <v>0</v>
      </c>
      <c r="O6" s="33">
        <f>IF($C6="F",0,LOOKUP($B6,Grundeinstellung!$B$6:$B$12,Grundeinstellung!G$6:G$12))</f>
        <v>0</v>
      </c>
      <c r="P6" s="33">
        <f>N6-O6</f>
        <v>0</v>
      </c>
      <c r="R6" s="34"/>
      <c r="S6" s="52">
        <f t="shared" ref="S6:S37" ca="1" si="1">IF(A6=T6,"heute",0)</f>
        <v>0</v>
      </c>
      <c r="T6" s="53">
        <f t="shared" ref="T6:T37" ca="1" si="2">TODAY()</f>
        <v>45832</v>
      </c>
      <c r="U6" s="17"/>
      <c r="V6" s="17"/>
      <c r="W6" s="17"/>
      <c r="X6" s="18"/>
      <c r="Y6" s="17"/>
      <c r="Z6" s="17"/>
      <c r="AA6" s="16"/>
      <c r="AB6" s="19"/>
    </row>
    <row r="7" spans="1:28" ht="18" x14ac:dyDescent="0.25">
      <c r="A7" s="35">
        <f>A6+1</f>
        <v>45690</v>
      </c>
      <c r="B7" s="1">
        <f t="shared" ref="B7:B33" si="3">WEEKDAY(A7,1)</f>
        <v>1</v>
      </c>
      <c r="C7" s="29"/>
      <c r="D7" s="30">
        <f>IF(OR($C7="F",$C7="K",$C7="U",$C7="ZA"),0,LOOKUP($B7,Grundeinstellung!$B$6:$B$12,Grundeinstellung!G$6:G$12))</f>
        <v>0</v>
      </c>
      <c r="E7" s="64">
        <f>IF(OR($C7="F",$C7="K",$C7="U",$C7="ZA"),0,LOOKUP($B7,Grundeinstellung!$B$6:$B$12,Grundeinstellung!C$6:C$12))</f>
        <v>0</v>
      </c>
      <c r="F7" s="65">
        <f>IF(OR($C7="F",$C7="K",$C7="U",$C7="ZA"),0,LOOKUP($B7,Grundeinstellung!$B$6:$B$12,Grundeinstellung!D$6:D$12))</f>
        <v>0</v>
      </c>
      <c r="G7" s="64">
        <f>IF(OR($C7="F",$C7="K",$C7="U",$C7="ZA"),0,LOOKUP($B7,Grundeinstellung!$B$6:$B$12,Grundeinstellung!E$6:E$12))</f>
        <v>0</v>
      </c>
      <c r="H7" s="31">
        <f>IF(OR($C7="F",$C7="K",$C7="U",$C7="ZA"),0,LOOKUP($B7,Grundeinstellung!$B$6:$B$12,Grundeinstellung!F$6:F$12))</f>
        <v>0</v>
      </c>
      <c r="I7" s="65">
        <f t="shared" ref="I7:I33" si="4">+H7-G7</f>
        <v>0</v>
      </c>
      <c r="J7" s="56">
        <f t="shared" ref="J7:J33" si="5">IF(K7&lt;6.1,0,IF(G7=0,(G7-E7)*-24,(G7-E7)*24))</f>
        <v>0</v>
      </c>
      <c r="K7" s="56">
        <f t="shared" ref="K7:K33" si="6">(F7-E7)*24</f>
        <v>0</v>
      </c>
      <c r="L7" s="5">
        <f t="shared" si="0"/>
        <v>0</v>
      </c>
      <c r="M7" s="32">
        <f t="shared" ref="M7:M33" si="7">F7-E7-I7</f>
        <v>0</v>
      </c>
      <c r="N7" s="33">
        <f t="shared" ref="N7:N33" si="8">IF(OR(C7="K",C7="U"),O7,M7*24)</f>
        <v>0</v>
      </c>
      <c r="O7" s="33">
        <f>IF($C7="F",0,LOOKUP($B7,Grundeinstellung!$B$6:$B$12,Grundeinstellung!G$6:G$12))</f>
        <v>0</v>
      </c>
      <c r="P7" s="33">
        <f t="shared" ref="P7:P33" si="9">N7-O7</f>
        <v>0</v>
      </c>
      <c r="R7" s="34"/>
      <c r="S7" s="52">
        <f t="shared" ca="1" si="1"/>
        <v>0</v>
      </c>
      <c r="T7" s="53">
        <f t="shared" ca="1" si="2"/>
        <v>45832</v>
      </c>
      <c r="U7" s="17"/>
      <c r="V7" s="17"/>
      <c r="W7" s="17"/>
      <c r="X7" s="18"/>
      <c r="Y7" s="17"/>
      <c r="Z7" s="17"/>
      <c r="AA7" s="16"/>
      <c r="AB7" s="19"/>
    </row>
    <row r="8" spans="1:28" ht="18" x14ac:dyDescent="0.25">
      <c r="A8" s="35">
        <f t="shared" ref="A8:A33" si="10">A7+1</f>
        <v>45691</v>
      </c>
      <c r="B8" s="1">
        <f t="shared" si="3"/>
        <v>2</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4"/>
        <v>2.083333333333337E-2</v>
      </c>
      <c r="J8" s="56">
        <f t="shared" si="5"/>
        <v>3.4999999999999996</v>
      </c>
      <c r="K8" s="56">
        <f t="shared" si="6"/>
        <v>8.5</v>
      </c>
      <c r="L8" s="5">
        <f t="shared" si="0"/>
        <v>0</v>
      </c>
      <c r="M8" s="32">
        <f t="shared" si="7"/>
        <v>0.33333333333333331</v>
      </c>
      <c r="N8" s="33">
        <f t="shared" si="8"/>
        <v>8</v>
      </c>
      <c r="O8" s="33">
        <f>IF($C8="F",0,LOOKUP($B8,Grundeinstellung!$B$6:$B$12,Grundeinstellung!G$6:G$12))</f>
        <v>8</v>
      </c>
      <c r="P8" s="33">
        <f t="shared" si="9"/>
        <v>0</v>
      </c>
      <c r="R8" s="34"/>
      <c r="S8" s="52">
        <f t="shared" ca="1" si="1"/>
        <v>0</v>
      </c>
      <c r="T8" s="53">
        <f t="shared" ca="1" si="2"/>
        <v>45832</v>
      </c>
      <c r="U8" s="17"/>
      <c r="V8" s="17"/>
      <c r="W8" s="17"/>
      <c r="X8" s="18"/>
      <c r="Y8" s="17"/>
      <c r="Z8" s="17"/>
      <c r="AA8" s="16"/>
      <c r="AB8" s="19"/>
    </row>
    <row r="9" spans="1:28" ht="18" x14ac:dyDescent="0.25">
      <c r="A9" s="35">
        <f t="shared" si="10"/>
        <v>45692</v>
      </c>
      <c r="B9" s="1">
        <f t="shared" si="3"/>
        <v>3</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4"/>
        <v>2.083333333333337E-2</v>
      </c>
      <c r="J9" s="56">
        <f t="shared" si="5"/>
        <v>3.4999999999999996</v>
      </c>
      <c r="K9" s="56">
        <f t="shared" si="6"/>
        <v>8.5</v>
      </c>
      <c r="L9" s="5">
        <f t="shared" si="0"/>
        <v>0</v>
      </c>
      <c r="M9" s="32">
        <f t="shared" si="7"/>
        <v>0.33333333333333331</v>
      </c>
      <c r="N9" s="33">
        <f t="shared" si="8"/>
        <v>8</v>
      </c>
      <c r="O9" s="33">
        <f>IF($C9="F",0,LOOKUP($B9,Grundeinstellung!$B$6:$B$12,Grundeinstellung!G$6:G$12))</f>
        <v>8</v>
      </c>
      <c r="P9" s="33">
        <f t="shared" si="9"/>
        <v>0</v>
      </c>
      <c r="R9" s="34"/>
      <c r="S9" s="52">
        <f t="shared" ca="1" si="1"/>
        <v>0</v>
      </c>
      <c r="T9" s="53">
        <f t="shared" ca="1" si="2"/>
        <v>45832</v>
      </c>
      <c r="U9" s="17"/>
      <c r="V9" s="17"/>
      <c r="W9" s="17"/>
      <c r="X9" s="18"/>
      <c r="Y9" s="17"/>
      <c r="Z9" s="17"/>
      <c r="AA9" s="16"/>
      <c r="AB9" s="19"/>
    </row>
    <row r="10" spans="1:28" ht="18" x14ac:dyDescent="0.25">
      <c r="A10" s="35">
        <f t="shared" si="10"/>
        <v>45693</v>
      </c>
      <c r="B10" s="1">
        <f t="shared" si="3"/>
        <v>4</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4"/>
        <v>2.083333333333337E-2</v>
      </c>
      <c r="J10" s="56">
        <f t="shared" si="5"/>
        <v>3.4999999999999996</v>
      </c>
      <c r="K10" s="56">
        <f t="shared" si="6"/>
        <v>8.5</v>
      </c>
      <c r="L10" s="5">
        <f t="shared" si="0"/>
        <v>0</v>
      </c>
      <c r="M10" s="32">
        <f t="shared" si="7"/>
        <v>0.33333333333333331</v>
      </c>
      <c r="N10" s="33">
        <f t="shared" si="8"/>
        <v>8</v>
      </c>
      <c r="O10" s="33">
        <f>IF($C10="F",0,LOOKUP($B10,Grundeinstellung!$B$6:$B$12,Grundeinstellung!G$6:G$12))</f>
        <v>8</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45694</v>
      </c>
      <c r="B11" s="1">
        <f t="shared" si="3"/>
        <v>5</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4"/>
        <v>2.083333333333337E-2</v>
      </c>
      <c r="J11" s="56">
        <f t="shared" si="5"/>
        <v>3.4999999999999996</v>
      </c>
      <c r="K11" s="56">
        <f t="shared" si="6"/>
        <v>8.5</v>
      </c>
      <c r="L11" s="5">
        <f t="shared" si="0"/>
        <v>0</v>
      </c>
      <c r="M11" s="32">
        <f t="shared" si="7"/>
        <v>0.33333333333333331</v>
      </c>
      <c r="N11" s="33">
        <f t="shared" si="8"/>
        <v>8</v>
      </c>
      <c r="O11" s="33">
        <f>IF($C11="F",0,LOOKUP($B11,Grundeinstellung!$B$6:$B$12,Grundeinstellung!G$6:G$12))</f>
        <v>8</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45695</v>
      </c>
      <c r="B12" s="1">
        <f t="shared" si="3"/>
        <v>6</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4"/>
        <v>2.083333333333337E-2</v>
      </c>
      <c r="J12" s="56">
        <f t="shared" si="5"/>
        <v>3.4999999999999996</v>
      </c>
      <c r="K12" s="56">
        <f t="shared" si="6"/>
        <v>8.5</v>
      </c>
      <c r="L12" s="5">
        <f t="shared" si="0"/>
        <v>0</v>
      </c>
      <c r="M12" s="32">
        <f t="shared" si="7"/>
        <v>0.33333333333333331</v>
      </c>
      <c r="N12" s="33">
        <f t="shared" si="8"/>
        <v>8</v>
      </c>
      <c r="O12" s="33">
        <f>IF($C12="F",0,LOOKUP($B12,Grundeinstellung!$B$6:$B$12,Grundeinstellung!G$6:G$12))</f>
        <v>8</v>
      </c>
      <c r="P12" s="33">
        <f t="shared" si="9"/>
        <v>0</v>
      </c>
      <c r="R12" s="30"/>
      <c r="S12" s="52">
        <f t="shared" ca="1" si="1"/>
        <v>0</v>
      </c>
      <c r="T12" s="53">
        <f t="shared" ca="1" si="2"/>
        <v>45832</v>
      </c>
      <c r="U12" s="17"/>
      <c r="V12" s="17"/>
      <c r="W12" s="17"/>
      <c r="X12" s="18"/>
      <c r="Y12" s="17"/>
      <c r="Z12" s="17"/>
      <c r="AA12" s="16"/>
      <c r="AB12" s="19"/>
    </row>
    <row r="13" spans="1:28" ht="18" x14ac:dyDescent="0.25">
      <c r="A13" s="35">
        <f t="shared" si="10"/>
        <v>45696</v>
      </c>
      <c r="B13" s="1">
        <f t="shared" si="3"/>
        <v>7</v>
      </c>
      <c r="C13" s="29"/>
      <c r="D13" s="30">
        <f>IF(OR($C13="F",$C13="K",$C13="U",$C13="ZA"),0,LOOKUP($B13,Grundeinstellung!$B$6:$B$12,Grundeinstellung!G$6:G$12))</f>
        <v>0</v>
      </c>
      <c r="E13" s="64">
        <f>IF(OR($C13="F",$C13="K",$C13="U",$C13="ZA"),0,LOOKUP($B13,Grundeinstellung!$B$6:$B$12,Grundeinstellung!C$6:C$12))</f>
        <v>0</v>
      </c>
      <c r="F13" s="65">
        <f>IF(OR($C13="F",$C13="K",$C13="U",$C13="ZA"),0,LOOKUP($B13,Grundeinstellung!$B$6:$B$12,Grundeinstellung!D$6:D$12))</f>
        <v>0</v>
      </c>
      <c r="G13" s="64">
        <f>IF(OR($C13="F",$C13="K",$C13="U",$C13="ZA"),0,LOOKUP($B13,Grundeinstellung!$B$6:$B$12,Grundeinstellung!E$6:E$12))</f>
        <v>0</v>
      </c>
      <c r="H13" s="31">
        <f>IF(OR($C13="F",$C13="K",$C13="U",$C13="ZA"),0,LOOKUP($B13,Grundeinstellung!$B$6:$B$12,Grundeinstellung!F$6:F$12))</f>
        <v>0</v>
      </c>
      <c r="I13" s="65">
        <f t="shared" si="4"/>
        <v>0</v>
      </c>
      <c r="J13" s="56">
        <f t="shared" si="5"/>
        <v>0</v>
      </c>
      <c r="K13" s="56">
        <f t="shared" si="6"/>
        <v>0</v>
      </c>
      <c r="L13" s="5">
        <f t="shared" si="0"/>
        <v>0</v>
      </c>
      <c r="M13" s="32">
        <f t="shared" si="7"/>
        <v>0</v>
      </c>
      <c r="N13" s="33">
        <f t="shared" si="8"/>
        <v>0</v>
      </c>
      <c r="O13" s="33">
        <f>IF($C13="F",0,LOOKUP($B13,Grundeinstellung!$B$6:$B$12,Grundeinstellung!G$6:G$12))</f>
        <v>0</v>
      </c>
      <c r="P13" s="33">
        <f t="shared" si="9"/>
        <v>0</v>
      </c>
      <c r="R13" s="34"/>
      <c r="S13" s="52">
        <f t="shared" ca="1" si="1"/>
        <v>0</v>
      </c>
      <c r="T13" s="53">
        <f t="shared" ca="1" si="2"/>
        <v>45832</v>
      </c>
      <c r="U13" s="17"/>
      <c r="V13" s="17"/>
      <c r="W13" s="17"/>
      <c r="X13" s="18"/>
      <c r="Y13" s="17"/>
      <c r="Z13" s="17"/>
      <c r="AA13" s="16"/>
      <c r="AB13" s="19"/>
    </row>
    <row r="14" spans="1:28" ht="18" x14ac:dyDescent="0.25">
      <c r="A14" s="35">
        <f t="shared" si="10"/>
        <v>45697</v>
      </c>
      <c r="B14" s="1">
        <f t="shared" si="3"/>
        <v>1</v>
      </c>
      <c r="C14" s="29"/>
      <c r="D14" s="30">
        <f>IF(OR($C14="F",$C14="K",$C14="U",$C14="ZA"),0,LOOKUP($B14,Grundeinstellung!$B$6:$B$12,Grundeinstellung!G$6:G$12))</f>
        <v>0</v>
      </c>
      <c r="E14" s="64">
        <f>IF(OR($C14="F",$C14="K",$C14="U",$C14="ZA"),0,LOOKUP($B14,Grundeinstellung!$B$6:$B$12,Grundeinstellung!C$6:C$12))</f>
        <v>0</v>
      </c>
      <c r="F14" s="65">
        <f>IF(OR($C14="F",$C14="K",$C14="U",$C14="ZA"),0,LOOKUP($B14,Grundeinstellung!$B$6:$B$12,Grundeinstellung!D$6:D$12))</f>
        <v>0</v>
      </c>
      <c r="G14" s="64">
        <f>IF(OR($C14="F",$C14="K",$C14="U",$C14="ZA"),0,LOOKUP($B14,Grundeinstellung!$B$6:$B$12,Grundeinstellung!E$6:E$12))</f>
        <v>0</v>
      </c>
      <c r="H14" s="31">
        <f>IF(OR($C14="F",$C14="K",$C14="U",$C14="ZA"),0,LOOKUP($B14,Grundeinstellung!$B$6:$B$12,Grundeinstellung!F$6:F$12))</f>
        <v>0</v>
      </c>
      <c r="I14" s="65">
        <f t="shared" si="4"/>
        <v>0</v>
      </c>
      <c r="J14" s="56">
        <f t="shared" si="5"/>
        <v>0</v>
      </c>
      <c r="K14" s="56">
        <f t="shared" si="6"/>
        <v>0</v>
      </c>
      <c r="L14" s="5">
        <f t="shared" si="0"/>
        <v>0</v>
      </c>
      <c r="M14" s="32">
        <f t="shared" si="7"/>
        <v>0</v>
      </c>
      <c r="N14" s="33">
        <f t="shared" si="8"/>
        <v>0</v>
      </c>
      <c r="O14" s="33">
        <f>IF($C14="F",0,LOOKUP($B14,Grundeinstellung!$B$6:$B$12,Grundeinstellung!G$6:G$12))</f>
        <v>0</v>
      </c>
      <c r="P14" s="33">
        <f t="shared" si="9"/>
        <v>0</v>
      </c>
      <c r="R14" s="54"/>
      <c r="S14" s="52">
        <f t="shared" ca="1" si="1"/>
        <v>0</v>
      </c>
      <c r="T14" s="53">
        <f t="shared" ca="1" si="2"/>
        <v>45832</v>
      </c>
      <c r="U14" s="17"/>
      <c r="V14" s="17"/>
      <c r="W14" s="17"/>
      <c r="X14" s="18"/>
      <c r="Y14" s="17"/>
      <c r="Z14" s="17"/>
      <c r="AA14" s="16"/>
      <c r="AB14" s="19"/>
    </row>
    <row r="15" spans="1:28" ht="18" x14ac:dyDescent="0.25">
      <c r="A15" s="35">
        <f t="shared" si="10"/>
        <v>45698</v>
      </c>
      <c r="B15" s="1">
        <f t="shared" si="3"/>
        <v>2</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4"/>
        <v>2.083333333333337E-2</v>
      </c>
      <c r="J15" s="56">
        <f t="shared" si="5"/>
        <v>3.4999999999999996</v>
      </c>
      <c r="K15" s="56">
        <f t="shared" si="6"/>
        <v>8.5</v>
      </c>
      <c r="L15" s="5">
        <f t="shared" si="0"/>
        <v>0</v>
      </c>
      <c r="M15" s="32">
        <f t="shared" si="7"/>
        <v>0.33333333333333331</v>
      </c>
      <c r="N15" s="33">
        <f t="shared" si="8"/>
        <v>8</v>
      </c>
      <c r="O15" s="33">
        <f>IF($C15="F",0,LOOKUP($B15,Grundeinstellung!$B$6:$B$12,Grundeinstellung!G$6:G$12))</f>
        <v>8</v>
      </c>
      <c r="P15" s="33">
        <f t="shared" si="9"/>
        <v>0</v>
      </c>
      <c r="R15" s="34"/>
      <c r="S15" s="52">
        <f t="shared" ca="1" si="1"/>
        <v>0</v>
      </c>
      <c r="T15" s="53">
        <f t="shared" ca="1" si="2"/>
        <v>45832</v>
      </c>
      <c r="U15" s="17"/>
      <c r="V15" s="17"/>
      <c r="W15" s="17"/>
      <c r="X15" s="18"/>
      <c r="Y15" s="17"/>
      <c r="Z15" s="17"/>
      <c r="AA15" s="16"/>
      <c r="AB15" s="19"/>
    </row>
    <row r="16" spans="1:28" ht="18" x14ac:dyDescent="0.25">
      <c r="A16" s="35">
        <f t="shared" si="10"/>
        <v>45699</v>
      </c>
      <c r="B16" s="1">
        <f t="shared" si="3"/>
        <v>3</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4"/>
        <v>2.083333333333337E-2</v>
      </c>
      <c r="J16" s="56">
        <f t="shared" si="5"/>
        <v>3.4999999999999996</v>
      </c>
      <c r="K16" s="56">
        <f t="shared" si="6"/>
        <v>8.5</v>
      </c>
      <c r="L16" s="5">
        <f t="shared" si="0"/>
        <v>0</v>
      </c>
      <c r="M16" s="32">
        <f t="shared" si="7"/>
        <v>0.33333333333333331</v>
      </c>
      <c r="N16" s="33">
        <f t="shared" si="8"/>
        <v>8</v>
      </c>
      <c r="O16" s="33">
        <f>IF($C16="F",0,LOOKUP($B16,Grundeinstellung!$B$6:$B$12,Grundeinstellung!G$6:G$12))</f>
        <v>8</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45700</v>
      </c>
      <c r="B17" s="1">
        <f t="shared" si="3"/>
        <v>4</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4"/>
        <v>2.083333333333337E-2</v>
      </c>
      <c r="J17" s="56">
        <f t="shared" si="5"/>
        <v>3.4999999999999996</v>
      </c>
      <c r="K17" s="56">
        <f t="shared" si="6"/>
        <v>8.5</v>
      </c>
      <c r="L17" s="5">
        <f t="shared" si="0"/>
        <v>0</v>
      </c>
      <c r="M17" s="32">
        <f t="shared" si="7"/>
        <v>0.33333333333333331</v>
      </c>
      <c r="N17" s="33">
        <f t="shared" si="8"/>
        <v>8</v>
      </c>
      <c r="O17" s="33">
        <f>IF($C17="F",0,LOOKUP($B17,Grundeinstellung!$B$6:$B$12,Grundeinstellung!G$6:G$12))</f>
        <v>8</v>
      </c>
      <c r="P17" s="33">
        <f t="shared" si="9"/>
        <v>0</v>
      </c>
      <c r="R17" s="34"/>
      <c r="S17" s="52">
        <f t="shared" ca="1" si="1"/>
        <v>0</v>
      </c>
      <c r="T17" s="53">
        <f t="shared" ca="1" si="2"/>
        <v>45832</v>
      </c>
      <c r="U17" s="17"/>
      <c r="V17" s="17"/>
      <c r="W17" s="17"/>
      <c r="X17" s="18"/>
      <c r="Y17" s="17"/>
      <c r="Z17" s="17"/>
      <c r="AA17" s="16"/>
      <c r="AB17" s="19"/>
    </row>
    <row r="18" spans="1:28" ht="18" x14ac:dyDescent="0.25">
      <c r="A18" s="35">
        <f t="shared" si="10"/>
        <v>45701</v>
      </c>
      <c r="B18" s="1">
        <f t="shared" si="3"/>
        <v>5</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4"/>
        <v>2.083333333333337E-2</v>
      </c>
      <c r="J18" s="56">
        <f t="shared" si="5"/>
        <v>3.4999999999999996</v>
      </c>
      <c r="K18" s="56">
        <f t="shared" si="6"/>
        <v>8.5</v>
      </c>
      <c r="L18" s="5">
        <f t="shared" si="0"/>
        <v>0</v>
      </c>
      <c r="M18" s="32">
        <f t="shared" si="7"/>
        <v>0.33333333333333331</v>
      </c>
      <c r="N18" s="33">
        <f t="shared" si="8"/>
        <v>8</v>
      </c>
      <c r="O18" s="33">
        <f>IF($C18="F",0,LOOKUP($B18,Grundeinstellung!$B$6:$B$12,Grundeinstellung!G$6:G$12))</f>
        <v>8</v>
      </c>
      <c r="P18" s="33">
        <f t="shared" si="9"/>
        <v>0</v>
      </c>
      <c r="R18" s="34"/>
      <c r="S18" s="52">
        <f t="shared" ca="1" si="1"/>
        <v>0</v>
      </c>
      <c r="T18" s="53">
        <f t="shared" ca="1" si="2"/>
        <v>45832</v>
      </c>
      <c r="U18" s="17"/>
      <c r="V18" s="17"/>
      <c r="W18" s="17"/>
      <c r="X18" s="18"/>
      <c r="Y18" s="17"/>
      <c r="Z18" s="17"/>
      <c r="AA18" s="16"/>
      <c r="AB18" s="19"/>
    </row>
    <row r="19" spans="1:28" ht="18" x14ac:dyDescent="0.25">
      <c r="A19" s="35">
        <f t="shared" si="10"/>
        <v>45702</v>
      </c>
      <c r="B19" s="1">
        <f t="shared" si="3"/>
        <v>6</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4"/>
        <v>2.083333333333337E-2</v>
      </c>
      <c r="J19" s="56">
        <f t="shared" si="5"/>
        <v>3.4999999999999996</v>
      </c>
      <c r="K19" s="56">
        <f t="shared" si="6"/>
        <v>8.5</v>
      </c>
      <c r="L19" s="5">
        <f t="shared" si="0"/>
        <v>0</v>
      </c>
      <c r="M19" s="32">
        <f t="shared" si="7"/>
        <v>0.33333333333333331</v>
      </c>
      <c r="N19" s="33">
        <f t="shared" si="8"/>
        <v>8</v>
      </c>
      <c r="O19" s="33">
        <f>IF($C19="F",0,LOOKUP($B19,Grundeinstellung!$B$6:$B$12,Grundeinstellung!G$6:G$12))</f>
        <v>8</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45703</v>
      </c>
      <c r="B20" s="1">
        <f t="shared" si="3"/>
        <v>7</v>
      </c>
      <c r="C20" s="29"/>
      <c r="D20" s="30">
        <f>IF(OR($C20="F",$C20="K",$C20="U",$C20="ZA"),0,LOOKUP($B20,Grundeinstellung!$B$6:$B$12,Grundeinstellung!G$6:G$12))</f>
        <v>0</v>
      </c>
      <c r="E20" s="64">
        <f>IF(OR($C20="F",$C20="K",$C20="U",$C20="ZA"),0,LOOKUP($B20,Grundeinstellung!$B$6:$B$12,Grundeinstellung!C$6:C$12))</f>
        <v>0</v>
      </c>
      <c r="F20" s="65">
        <f>IF(OR($C20="F",$C20="K",$C20="U",$C20="ZA"),0,LOOKUP($B20,Grundeinstellung!$B$6:$B$12,Grundeinstellung!D$6:D$12))</f>
        <v>0</v>
      </c>
      <c r="G20" s="64">
        <f>IF(OR($C20="F",$C20="K",$C20="U",$C20="ZA"),0,LOOKUP($B20,Grundeinstellung!$B$6:$B$12,Grundeinstellung!E$6:E$12))</f>
        <v>0</v>
      </c>
      <c r="H20" s="31">
        <f>IF(OR($C20="F",$C20="K",$C20="U",$C20="ZA"),0,LOOKUP($B20,Grundeinstellung!$B$6:$B$12,Grundeinstellung!F$6:F$12))</f>
        <v>0</v>
      </c>
      <c r="I20" s="65">
        <f t="shared" si="4"/>
        <v>0</v>
      </c>
      <c r="J20" s="56">
        <f t="shared" si="5"/>
        <v>0</v>
      </c>
      <c r="K20" s="56">
        <f t="shared" si="6"/>
        <v>0</v>
      </c>
      <c r="L20" s="5">
        <f t="shared" si="0"/>
        <v>0</v>
      </c>
      <c r="M20" s="32">
        <f t="shared" si="7"/>
        <v>0</v>
      </c>
      <c r="N20" s="33">
        <f t="shared" si="8"/>
        <v>0</v>
      </c>
      <c r="O20" s="33">
        <f>IF($C20="F",0,LOOKUP($B20,Grundeinstellung!$B$6:$B$12,Grundeinstellung!G$6:G$12))</f>
        <v>0</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45704</v>
      </c>
      <c r="B21" s="1">
        <f t="shared" si="3"/>
        <v>1</v>
      </c>
      <c r="C21" s="29"/>
      <c r="D21" s="30">
        <f>IF(OR($C21="F",$C21="K",$C21="U",$C21="ZA"),0,LOOKUP($B21,Grundeinstellung!$B$6:$B$12,Grundeinstellung!G$6:G$12))</f>
        <v>0</v>
      </c>
      <c r="E21" s="64">
        <f>IF(OR($C21="F",$C21="K",$C21="U",$C21="ZA"),0,LOOKUP($B21,Grundeinstellung!$B$6:$B$12,Grundeinstellung!C$6:C$12))</f>
        <v>0</v>
      </c>
      <c r="F21" s="65">
        <f>IF(OR($C21="F",$C21="K",$C21="U",$C21="ZA"),0,LOOKUP($B21,Grundeinstellung!$B$6:$B$12,Grundeinstellung!D$6:D$12))</f>
        <v>0</v>
      </c>
      <c r="G21" s="64">
        <f>IF(OR($C21="F",$C21="K",$C21="U",$C21="ZA"),0,LOOKUP($B21,Grundeinstellung!$B$6:$B$12,Grundeinstellung!E$6:E$12))</f>
        <v>0</v>
      </c>
      <c r="H21" s="31">
        <f>IF(OR($C21="F",$C21="K",$C21="U",$C21="ZA"),0,LOOKUP($B21,Grundeinstellung!$B$6:$B$12,Grundeinstellung!F$6:F$12))</f>
        <v>0</v>
      </c>
      <c r="I21" s="65">
        <f t="shared" si="4"/>
        <v>0</v>
      </c>
      <c r="J21" s="56">
        <f t="shared" si="5"/>
        <v>0</v>
      </c>
      <c r="K21" s="56">
        <f t="shared" si="6"/>
        <v>0</v>
      </c>
      <c r="L21" s="5">
        <f t="shared" si="0"/>
        <v>0</v>
      </c>
      <c r="M21" s="32">
        <f t="shared" si="7"/>
        <v>0</v>
      </c>
      <c r="N21" s="33">
        <f t="shared" si="8"/>
        <v>0</v>
      </c>
      <c r="O21" s="33">
        <f>IF($C21="F",0,LOOKUP($B21,Grundeinstellung!$B$6:$B$12,Grundeinstellung!G$6:G$12))</f>
        <v>0</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45705</v>
      </c>
      <c r="B22" s="1">
        <f t="shared" si="3"/>
        <v>2</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4"/>
        <v>2.083333333333337E-2</v>
      </c>
      <c r="J22" s="56">
        <f t="shared" si="5"/>
        <v>3.4999999999999996</v>
      </c>
      <c r="K22" s="56">
        <f t="shared" si="6"/>
        <v>8.5</v>
      </c>
      <c r="L22" s="5">
        <f t="shared" si="0"/>
        <v>0</v>
      </c>
      <c r="M22" s="32">
        <f t="shared" si="7"/>
        <v>0.33333333333333331</v>
      </c>
      <c r="N22" s="33">
        <f t="shared" si="8"/>
        <v>8</v>
      </c>
      <c r="O22" s="33">
        <f>IF($C22="F",0,LOOKUP($B22,Grundeinstellung!$B$6:$B$12,Grundeinstellung!G$6:G$12))</f>
        <v>8</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45706</v>
      </c>
      <c r="B23" s="1">
        <f t="shared" si="3"/>
        <v>3</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4"/>
        <v>2.083333333333337E-2</v>
      </c>
      <c r="J23" s="56">
        <f t="shared" si="5"/>
        <v>3.4999999999999996</v>
      </c>
      <c r="K23" s="56">
        <f t="shared" si="6"/>
        <v>8.5</v>
      </c>
      <c r="L23" s="5">
        <f t="shared" si="0"/>
        <v>0</v>
      </c>
      <c r="M23" s="32">
        <f t="shared" si="7"/>
        <v>0.33333333333333331</v>
      </c>
      <c r="N23" s="33">
        <f t="shared" si="8"/>
        <v>8</v>
      </c>
      <c r="O23" s="33">
        <f>IF($C23="F",0,LOOKUP($B23,Grundeinstellung!$B$6:$B$12,Grundeinstellung!G$6:G$12))</f>
        <v>8</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45707</v>
      </c>
      <c r="B24" s="1">
        <f t="shared" si="3"/>
        <v>4</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4"/>
        <v>2.083333333333337E-2</v>
      </c>
      <c r="J24" s="56">
        <f t="shared" si="5"/>
        <v>3.4999999999999996</v>
      </c>
      <c r="K24" s="56">
        <f t="shared" si="6"/>
        <v>8.5</v>
      </c>
      <c r="L24" s="5">
        <f t="shared" si="0"/>
        <v>0</v>
      </c>
      <c r="M24" s="32">
        <f t="shared" si="7"/>
        <v>0.33333333333333331</v>
      </c>
      <c r="N24" s="33">
        <f t="shared" si="8"/>
        <v>8</v>
      </c>
      <c r="O24" s="33">
        <f>IF($C24="F",0,LOOKUP($B24,Grundeinstellung!$B$6:$B$12,Grundeinstellung!G$6:G$12))</f>
        <v>8</v>
      </c>
      <c r="P24" s="33">
        <f t="shared" si="9"/>
        <v>0</v>
      </c>
      <c r="R24" s="34"/>
      <c r="S24" s="52">
        <f t="shared" ca="1" si="1"/>
        <v>0</v>
      </c>
      <c r="T24" s="53">
        <f t="shared" ca="1" si="2"/>
        <v>45832</v>
      </c>
      <c r="U24" s="17"/>
      <c r="V24" s="17"/>
      <c r="W24" s="17"/>
      <c r="X24" s="18"/>
      <c r="Y24" s="17"/>
      <c r="Z24" s="17"/>
      <c r="AA24" s="16"/>
      <c r="AB24" s="19"/>
    </row>
    <row r="25" spans="1:28" ht="18" x14ac:dyDescent="0.25">
      <c r="A25" s="35">
        <f t="shared" si="10"/>
        <v>45708</v>
      </c>
      <c r="B25" s="1">
        <f t="shared" si="3"/>
        <v>5</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4"/>
        <v>2.083333333333337E-2</v>
      </c>
      <c r="J25" s="56">
        <f t="shared" si="5"/>
        <v>3.4999999999999996</v>
      </c>
      <c r="K25" s="56">
        <f t="shared" si="6"/>
        <v>8.5</v>
      </c>
      <c r="L25" s="5">
        <f t="shared" si="0"/>
        <v>0</v>
      </c>
      <c r="M25" s="32">
        <f t="shared" si="7"/>
        <v>0.33333333333333331</v>
      </c>
      <c r="N25" s="33">
        <f t="shared" si="8"/>
        <v>8</v>
      </c>
      <c r="O25" s="33">
        <f>IF($C25="F",0,LOOKUP($B25,Grundeinstellung!$B$6:$B$12,Grundeinstellung!G$6:G$12))</f>
        <v>8</v>
      </c>
      <c r="P25" s="33">
        <f t="shared" si="9"/>
        <v>0</v>
      </c>
      <c r="R25" s="34"/>
      <c r="S25" s="52">
        <f t="shared" ca="1" si="1"/>
        <v>0</v>
      </c>
      <c r="T25" s="53">
        <f t="shared" ca="1" si="2"/>
        <v>45832</v>
      </c>
      <c r="U25" s="17"/>
      <c r="V25" s="17"/>
      <c r="W25" s="17"/>
      <c r="X25" s="18"/>
      <c r="Y25" s="17"/>
      <c r="Z25" s="17"/>
      <c r="AA25" s="16"/>
      <c r="AB25" s="19"/>
    </row>
    <row r="26" spans="1:28" ht="18" x14ac:dyDescent="0.25">
      <c r="A26" s="35">
        <f t="shared" si="10"/>
        <v>45709</v>
      </c>
      <c r="B26" s="1">
        <f t="shared" si="3"/>
        <v>6</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4"/>
        <v>2.083333333333337E-2</v>
      </c>
      <c r="J26" s="56">
        <f t="shared" si="5"/>
        <v>3.4999999999999996</v>
      </c>
      <c r="K26" s="56">
        <f t="shared" si="6"/>
        <v>8.5</v>
      </c>
      <c r="L26" s="5">
        <f t="shared" si="0"/>
        <v>0</v>
      </c>
      <c r="M26" s="32">
        <f t="shared" si="7"/>
        <v>0.33333333333333331</v>
      </c>
      <c r="N26" s="33">
        <f t="shared" si="8"/>
        <v>8</v>
      </c>
      <c r="O26" s="33">
        <f>IF($C26="F",0,LOOKUP($B26,Grundeinstellung!$B$6:$B$12,Grundeinstellung!G$6:G$12))</f>
        <v>8</v>
      </c>
      <c r="P26" s="33">
        <f t="shared" si="9"/>
        <v>0</v>
      </c>
      <c r="R26" s="30"/>
      <c r="S26" s="52">
        <f t="shared" ca="1" si="1"/>
        <v>0</v>
      </c>
      <c r="T26" s="53">
        <f t="shared" ca="1" si="2"/>
        <v>45832</v>
      </c>
      <c r="U26" s="17"/>
      <c r="V26" s="17"/>
      <c r="W26" s="17"/>
      <c r="X26" s="18"/>
      <c r="Y26" s="17"/>
      <c r="Z26" s="17"/>
      <c r="AA26" s="16"/>
      <c r="AB26" s="19"/>
    </row>
    <row r="27" spans="1:28" ht="18" x14ac:dyDescent="0.25">
      <c r="A27" s="35">
        <f t="shared" si="10"/>
        <v>45710</v>
      </c>
      <c r="B27" s="1">
        <f t="shared" si="3"/>
        <v>7</v>
      </c>
      <c r="C27" s="29"/>
      <c r="D27" s="30">
        <f>IF(OR($C27="F",$C27="K",$C27="U",$C27="ZA"),0,LOOKUP($B27,Grundeinstellung!$B$6:$B$12,Grundeinstellung!G$6:G$12))</f>
        <v>0</v>
      </c>
      <c r="E27" s="64">
        <f>IF(OR($C27="F",$C27="K",$C27="U",$C27="ZA"),0,LOOKUP($B27,Grundeinstellung!$B$6:$B$12,Grundeinstellung!C$6:C$12))</f>
        <v>0</v>
      </c>
      <c r="F27" s="65">
        <f>IF(OR($C27="F",$C27="K",$C27="U",$C27="ZA"),0,LOOKUP($B27,Grundeinstellung!$B$6:$B$12,Grundeinstellung!D$6:D$12))</f>
        <v>0</v>
      </c>
      <c r="G27" s="64">
        <f>IF(OR($C27="F",$C27="K",$C27="U",$C27="ZA"),0,LOOKUP($B27,Grundeinstellung!$B$6:$B$12,Grundeinstellung!E$6:E$12))</f>
        <v>0</v>
      </c>
      <c r="H27" s="31">
        <f>IF(OR($C27="F",$C27="K",$C27="U",$C27="ZA"),0,LOOKUP($B27,Grundeinstellung!$B$6:$B$12,Grundeinstellung!F$6:F$12))</f>
        <v>0</v>
      </c>
      <c r="I27" s="65">
        <f t="shared" si="4"/>
        <v>0</v>
      </c>
      <c r="J27" s="56">
        <f t="shared" si="5"/>
        <v>0</v>
      </c>
      <c r="K27" s="56">
        <f t="shared" si="6"/>
        <v>0</v>
      </c>
      <c r="L27" s="5">
        <f t="shared" si="0"/>
        <v>0</v>
      </c>
      <c r="M27" s="32">
        <f t="shared" si="7"/>
        <v>0</v>
      </c>
      <c r="N27" s="33">
        <f t="shared" si="8"/>
        <v>0</v>
      </c>
      <c r="O27" s="33">
        <f>IF($C27="F",0,LOOKUP($B27,Grundeinstellung!$B$6:$B$12,Grundeinstellung!G$6:G$12))</f>
        <v>0</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45711</v>
      </c>
      <c r="B28" s="1">
        <f t="shared" si="3"/>
        <v>1</v>
      </c>
      <c r="C28" s="29"/>
      <c r="D28" s="30">
        <f>IF(OR($C28="F",$C28="K",$C28="U",$C28="ZA"),0,LOOKUP($B28,Grundeinstellung!$B$6:$B$12,Grundeinstellung!G$6:G$12))</f>
        <v>0</v>
      </c>
      <c r="E28" s="64">
        <f>IF(OR($C28="F",$C28="K",$C28="U",$C28="ZA"),0,LOOKUP($B28,Grundeinstellung!$B$6:$B$12,Grundeinstellung!C$6:C$12))</f>
        <v>0</v>
      </c>
      <c r="F28" s="65">
        <f>IF(OR($C28="F",$C28="K",$C28="U",$C28="ZA"),0,LOOKUP($B28,Grundeinstellung!$B$6:$B$12,Grundeinstellung!D$6:D$12))</f>
        <v>0</v>
      </c>
      <c r="G28" s="64">
        <f>IF(OR($C28="F",$C28="K",$C28="U",$C28="ZA"),0,LOOKUP($B28,Grundeinstellung!$B$6:$B$12,Grundeinstellung!E$6:E$12))</f>
        <v>0</v>
      </c>
      <c r="H28" s="31">
        <f>IF(OR($C28="F",$C28="K",$C28="U",$C28="ZA"),0,LOOKUP($B28,Grundeinstellung!$B$6:$B$12,Grundeinstellung!F$6:F$12))</f>
        <v>0</v>
      </c>
      <c r="I28" s="65">
        <f t="shared" si="4"/>
        <v>0</v>
      </c>
      <c r="J28" s="56">
        <f t="shared" si="5"/>
        <v>0</v>
      </c>
      <c r="K28" s="56">
        <f t="shared" si="6"/>
        <v>0</v>
      </c>
      <c r="L28" s="5">
        <f t="shared" si="0"/>
        <v>0</v>
      </c>
      <c r="M28" s="32">
        <f t="shared" si="7"/>
        <v>0</v>
      </c>
      <c r="N28" s="33">
        <f t="shared" si="8"/>
        <v>0</v>
      </c>
      <c r="O28" s="33">
        <f>IF($C28="F",0,LOOKUP($B28,Grundeinstellung!$B$6:$B$12,Grundeinstellung!G$6:G$12))</f>
        <v>0</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45712</v>
      </c>
      <c r="B29" s="1">
        <f t="shared" si="3"/>
        <v>2</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4"/>
        <v>2.083333333333337E-2</v>
      </c>
      <c r="J29" s="56">
        <f t="shared" si="5"/>
        <v>3.4999999999999996</v>
      </c>
      <c r="K29" s="56">
        <f t="shared" si="6"/>
        <v>8.5</v>
      </c>
      <c r="L29" s="5">
        <f t="shared" si="0"/>
        <v>0</v>
      </c>
      <c r="M29" s="32">
        <f t="shared" si="7"/>
        <v>0.33333333333333331</v>
      </c>
      <c r="N29" s="33">
        <f t="shared" si="8"/>
        <v>8</v>
      </c>
      <c r="O29" s="33">
        <f>IF($C29="F",0,LOOKUP($B29,Grundeinstellung!$B$6:$B$12,Grundeinstellung!G$6:G$12))</f>
        <v>8</v>
      </c>
      <c r="P29" s="33">
        <f t="shared" si="9"/>
        <v>0</v>
      </c>
      <c r="R29" s="34"/>
      <c r="S29" s="52">
        <f t="shared" ca="1" si="1"/>
        <v>0</v>
      </c>
      <c r="T29" s="53">
        <f t="shared" ca="1" si="2"/>
        <v>45832</v>
      </c>
      <c r="U29" s="17"/>
      <c r="V29" s="17"/>
      <c r="W29" s="17"/>
      <c r="X29" s="18"/>
      <c r="Y29" s="17"/>
      <c r="Z29" s="17"/>
      <c r="AA29" s="16"/>
      <c r="AB29" s="19"/>
    </row>
    <row r="30" spans="1:28" ht="18" x14ac:dyDescent="0.25">
      <c r="A30" s="35">
        <f t="shared" si="10"/>
        <v>45713</v>
      </c>
      <c r="B30" s="1">
        <f t="shared" si="3"/>
        <v>3</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4"/>
        <v>2.083333333333337E-2</v>
      </c>
      <c r="J30" s="56">
        <f t="shared" si="5"/>
        <v>3.4999999999999996</v>
      </c>
      <c r="K30" s="56">
        <f t="shared" si="6"/>
        <v>8.5</v>
      </c>
      <c r="L30" s="5">
        <f t="shared" si="0"/>
        <v>0</v>
      </c>
      <c r="M30" s="32">
        <f t="shared" si="7"/>
        <v>0.33333333333333331</v>
      </c>
      <c r="N30" s="33">
        <f t="shared" si="8"/>
        <v>8</v>
      </c>
      <c r="O30" s="33">
        <f>IF($C30="F",0,LOOKUP($B30,Grundeinstellung!$B$6:$B$12,Grundeinstellung!G$6:G$12))</f>
        <v>8</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45714</v>
      </c>
      <c r="B31" s="1">
        <f t="shared" si="3"/>
        <v>4</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4"/>
        <v>2.083333333333337E-2</v>
      </c>
      <c r="J31" s="56">
        <f t="shared" si="5"/>
        <v>3.4999999999999996</v>
      </c>
      <c r="K31" s="56">
        <f t="shared" si="6"/>
        <v>8.5</v>
      </c>
      <c r="L31" s="5">
        <f t="shared" si="0"/>
        <v>0</v>
      </c>
      <c r="M31" s="32">
        <f t="shared" si="7"/>
        <v>0.33333333333333331</v>
      </c>
      <c r="N31" s="33">
        <f t="shared" si="8"/>
        <v>8</v>
      </c>
      <c r="O31" s="33">
        <f>IF($C31="F",0,LOOKUP($B31,Grundeinstellung!$B$6:$B$12,Grundeinstellung!G$6:G$12))</f>
        <v>8</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45715</v>
      </c>
      <c r="B32" s="1">
        <f t="shared" si="3"/>
        <v>5</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4"/>
        <v>2.083333333333337E-2</v>
      </c>
      <c r="J32" s="56">
        <f t="shared" si="5"/>
        <v>3.4999999999999996</v>
      </c>
      <c r="K32" s="56">
        <f t="shared" si="6"/>
        <v>8.5</v>
      </c>
      <c r="L32" s="5">
        <f t="shared" si="0"/>
        <v>0</v>
      </c>
      <c r="M32" s="32">
        <f t="shared" si="7"/>
        <v>0.33333333333333331</v>
      </c>
      <c r="N32" s="33">
        <f t="shared" si="8"/>
        <v>8</v>
      </c>
      <c r="O32" s="33">
        <f>IF($C32="F",0,LOOKUP($B32,Grundeinstellung!$B$6:$B$12,Grundeinstellung!G$6:G$12))</f>
        <v>8</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45716</v>
      </c>
      <c r="B33" s="1">
        <f t="shared" si="3"/>
        <v>6</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4"/>
        <v>2.083333333333337E-2</v>
      </c>
      <c r="J33" s="56">
        <f t="shared" si="5"/>
        <v>3.4999999999999996</v>
      </c>
      <c r="K33" s="56">
        <f t="shared" si="6"/>
        <v>8.5</v>
      </c>
      <c r="L33" s="5">
        <f t="shared" si="0"/>
        <v>0</v>
      </c>
      <c r="M33" s="32">
        <f t="shared" si="7"/>
        <v>0.33333333333333331</v>
      </c>
      <c r="N33" s="33">
        <f t="shared" si="8"/>
        <v>8</v>
      </c>
      <c r="O33" s="33">
        <f>IF($C33="F",0,LOOKUP($B33,Grundeinstellung!$B$6:$B$12,Grundeinstellung!G$6:G$12))</f>
        <v>8</v>
      </c>
      <c r="P33" s="33">
        <f t="shared" si="9"/>
        <v>0</v>
      </c>
      <c r="R33" s="30"/>
      <c r="S33" s="52">
        <f t="shared" ca="1" si="1"/>
        <v>0</v>
      </c>
      <c r="T33" s="53">
        <f t="shared" ca="1" si="2"/>
        <v>45832</v>
      </c>
      <c r="U33" s="17"/>
      <c r="V33" s="17"/>
      <c r="W33" s="17"/>
      <c r="X33" s="18"/>
      <c r="Y33" s="17"/>
      <c r="Z33" s="17"/>
      <c r="AA33" s="16"/>
      <c r="AB33" s="19"/>
    </row>
    <row r="34" spans="1:29" ht="18" hidden="1" x14ac:dyDescent="0.25">
      <c r="A34" s="35"/>
      <c r="B34" s="1">
        <f t="shared" ref="B34" si="11">WEEKDAY(A34,1)</f>
        <v>7</v>
      </c>
      <c r="C34" s="30"/>
      <c r="D34" s="30">
        <f>IF(OR($C34="F",$C34="K",$C34="U",$C34="ZA"),0,LOOKUP($B34,Grundeinstellung!$B$6:$B$12,Grundeinstellung!G$6:G$12))</f>
        <v>0</v>
      </c>
      <c r="E34" s="64">
        <f>IF(OR($C34="F",$C34="K",$C34="U",$C34="ZA"),0,LOOKUP($B34,Grundeinstellung!$B$6:$B$12,Grundeinstellung!C$6:C$12))</f>
        <v>0</v>
      </c>
      <c r="F34" s="65">
        <f>IF(OR($C34="F",$C34="K",$C34="U",$C34="ZA"),0,LOOKUP($B34,Grundeinstellung!$B$6:$B$12,Grundeinstellung!D$6:D$12))</f>
        <v>0</v>
      </c>
      <c r="G34" s="64">
        <f>IF(OR($C34="F",$C34="K",$C34="U",$C34="ZA"),0,LOOKUP($B34,Grundeinstellung!$B$6:$B$12,Grundeinstellung!E$6:E$12))</f>
        <v>0</v>
      </c>
      <c r="H34" s="31">
        <f>IF(OR($C34="F",$C34="K",$C34="U",$C34="ZA"),0,LOOKUP($B34,Grundeinstellung!$B$6:$B$12,Grundeinstellung!F$6:F$12))</f>
        <v>0</v>
      </c>
      <c r="I34" s="65">
        <f t="shared" ref="I34" si="12">+H34-G34</f>
        <v>0</v>
      </c>
      <c r="J34" s="56">
        <f t="shared" ref="J34" si="13">IF(K34&lt;6.1,0,IF(G34=0,(G34-E34)*-24,(G34-E34)*24))</f>
        <v>0</v>
      </c>
      <c r="K34" s="56">
        <f t="shared" ref="K34" si="14">(F34-E34)*24</f>
        <v>0</v>
      </c>
      <c r="L34" s="5">
        <f t="shared" ref="L34" si="15">IF(J34&gt;6,1,0)</f>
        <v>0</v>
      </c>
      <c r="M34" s="32">
        <f t="shared" ref="M34" si="16">F34-E34-I34</f>
        <v>0</v>
      </c>
      <c r="N34" s="33">
        <f t="shared" ref="N34" si="17">IF(OR(C34="K",C34="U"),O34,M34*24)</f>
        <v>0</v>
      </c>
      <c r="O34" s="33">
        <f>IF($C34="F",0,LOOKUP($B34,Grundeinstellung!$B$6:$B$12,Grundeinstellung!G$6:G$12))</f>
        <v>0</v>
      </c>
      <c r="P34" s="33">
        <f t="shared" ref="P34" si="18">N34-O34</f>
        <v>0</v>
      </c>
      <c r="Q34" s="50"/>
      <c r="R34" s="70"/>
      <c r="S34" s="52">
        <f t="shared" ca="1" si="1"/>
        <v>0</v>
      </c>
      <c r="T34" s="53">
        <f t="shared" ca="1" si="2"/>
        <v>45832</v>
      </c>
      <c r="U34" s="17"/>
      <c r="V34" s="17"/>
      <c r="W34" s="17"/>
      <c r="X34" s="18"/>
      <c r="Y34" s="17"/>
      <c r="Z34" s="17"/>
      <c r="AA34" s="16"/>
      <c r="AB34" s="19"/>
    </row>
    <row r="35" spans="1:29" ht="18" hidden="1" x14ac:dyDescent="0.25">
      <c r="A35" s="44"/>
      <c r="B35" s="45"/>
      <c r="C35" s="46"/>
      <c r="D35" s="46"/>
      <c r="E35" s="47"/>
      <c r="F35" s="47"/>
      <c r="G35" s="31"/>
      <c r="H35" s="31"/>
      <c r="I35" s="31"/>
      <c r="J35" s="31"/>
      <c r="K35" s="56">
        <f>(F35-E35)*24</f>
        <v>0</v>
      </c>
      <c r="L35" s="5">
        <f>IF(K35&gt;6,IF(G35=0,1,0),0)</f>
        <v>0</v>
      </c>
      <c r="M35" s="32"/>
      <c r="N35" s="33"/>
      <c r="O35" s="49"/>
      <c r="P35" s="49"/>
      <c r="Q35" s="50"/>
      <c r="R35" s="51"/>
      <c r="S35" s="52">
        <f t="shared" ca="1" si="1"/>
        <v>0</v>
      </c>
      <c r="T35" s="53">
        <f t="shared" ca="1" si="2"/>
        <v>45832</v>
      </c>
      <c r="U35" s="17"/>
      <c r="V35" s="17"/>
      <c r="W35" s="17"/>
      <c r="X35" s="18"/>
      <c r="Y35" s="17"/>
      <c r="Z35" s="17"/>
      <c r="AA35" s="16"/>
      <c r="AB35" s="19"/>
    </row>
    <row r="36" spans="1:29" ht="20.25" x14ac:dyDescent="0.3">
      <c r="A36" s="5"/>
      <c r="F36" s="161" t="s">
        <v>40</v>
      </c>
      <c r="G36" s="161"/>
      <c r="H36" s="13"/>
      <c r="I36" s="13"/>
      <c r="J36" s="13"/>
      <c r="K36" s="57"/>
      <c r="L36" s="57"/>
      <c r="N36" s="6">
        <f>SUM(N6:N35)</f>
        <v>160</v>
      </c>
      <c r="O36" s="6">
        <f>SUM(O6:O35)</f>
        <v>160</v>
      </c>
      <c r="P36" s="6">
        <f>SUM(P6:P35)</f>
        <v>0</v>
      </c>
      <c r="S36" s="52">
        <f t="shared" ca="1" si="1"/>
        <v>0</v>
      </c>
      <c r="T36" s="53">
        <f t="shared" ca="1" si="2"/>
        <v>45832</v>
      </c>
      <c r="U36" s="16"/>
      <c r="V36" s="16"/>
      <c r="W36" s="16"/>
      <c r="X36" s="16"/>
      <c r="Y36" s="16"/>
      <c r="Z36" s="16"/>
      <c r="AA36" s="26"/>
      <c r="AB36" s="26"/>
    </row>
    <row r="37" spans="1:29" ht="20.25" x14ac:dyDescent="0.3">
      <c r="C37" s="162">
        <f>+O36</f>
        <v>160</v>
      </c>
      <c r="D37" s="162"/>
      <c r="E37" s="154" t="s">
        <v>41</v>
      </c>
      <c r="F37" s="154"/>
      <c r="G37" s="154"/>
      <c r="H37" s="55"/>
      <c r="I37" s="55"/>
      <c r="J37" s="55"/>
      <c r="K37" s="55"/>
      <c r="L37" s="55"/>
      <c r="S37" s="52">
        <f t="shared" ca="1" si="1"/>
        <v>0</v>
      </c>
      <c r="T37" s="53">
        <f t="shared" ca="1" si="2"/>
        <v>45832</v>
      </c>
      <c r="U37" s="26"/>
      <c r="V37" s="26"/>
      <c r="W37" s="26"/>
      <c r="X37" s="26"/>
      <c r="Y37" s="26"/>
      <c r="Z37" s="26"/>
      <c r="AA37" s="20"/>
      <c r="AB37" s="20"/>
    </row>
    <row r="38" spans="1:29" ht="20.25" x14ac:dyDescent="0.3">
      <c r="N38" s="7" t="s">
        <v>68</v>
      </c>
      <c r="P38" s="9">
        <f>IF(Grundeinstellung!$G$15=0,0,IF(P36&gt;=Grundeinstellung!$G$15,-Grundeinstellung!$G$15,IF(P36&gt;0,-P36,0)))</f>
        <v>0</v>
      </c>
      <c r="S38" s="26"/>
      <c r="T38" s="26"/>
      <c r="U38" s="26"/>
      <c r="V38" s="26"/>
      <c r="W38" s="26"/>
      <c r="X38" s="26"/>
      <c r="Y38" s="26"/>
      <c r="Z38" s="26"/>
      <c r="AA38" s="25"/>
      <c r="AB38" s="25"/>
    </row>
    <row r="39" spans="1:29" ht="14.25" x14ac:dyDescent="0.2">
      <c r="F39" s="8"/>
      <c r="G39" s="8"/>
      <c r="H39" s="8"/>
      <c r="I39" s="8"/>
      <c r="J39" s="8"/>
      <c r="K39" s="8"/>
      <c r="L39" s="8"/>
      <c r="M39" s="8"/>
      <c r="N39" s="7" t="s">
        <v>34</v>
      </c>
      <c r="O39" s="9"/>
      <c r="P39" s="9">
        <f>+P36+P38</f>
        <v>0</v>
      </c>
    </row>
    <row r="40" spans="1:29" ht="14.25" x14ac:dyDescent="0.2">
      <c r="F40" s="8"/>
      <c r="G40" s="8"/>
      <c r="H40" s="8"/>
      <c r="I40" s="8"/>
      <c r="J40" s="8"/>
      <c r="K40" s="8"/>
      <c r="L40" s="8"/>
      <c r="M40" s="8"/>
      <c r="N40" s="7" t="s">
        <v>35</v>
      </c>
      <c r="O40" s="9"/>
      <c r="P40" s="9">
        <f>+Jänner!P43</f>
        <v>0</v>
      </c>
    </row>
    <row r="41" spans="1:29" ht="20.25" x14ac:dyDescent="0.3">
      <c r="E41" s="1"/>
      <c r="F41" s="155" t="s">
        <v>42</v>
      </c>
      <c r="G41" s="155"/>
      <c r="H41" s="155"/>
      <c r="I41" s="155"/>
      <c r="J41" s="155"/>
      <c r="K41" s="155"/>
      <c r="L41" s="155"/>
      <c r="M41" s="155"/>
      <c r="N41" s="155"/>
      <c r="O41" s="155"/>
      <c r="P41" s="11"/>
      <c r="Q41" s="6"/>
      <c r="T41" s="26"/>
      <c r="U41" s="26"/>
      <c r="V41" s="26"/>
      <c r="W41" s="26"/>
      <c r="X41" s="26"/>
      <c r="Y41" s="26"/>
      <c r="Z41" s="26"/>
      <c r="AA41" s="26"/>
      <c r="AB41" s="16"/>
      <c r="AC41" s="16"/>
    </row>
    <row r="42" spans="1:29" ht="14.25" x14ac:dyDescent="0.2">
      <c r="F42" s="8"/>
      <c r="G42" s="8"/>
      <c r="H42" s="8"/>
      <c r="I42" s="8"/>
      <c r="J42" s="8"/>
      <c r="K42" s="8"/>
      <c r="L42" s="8"/>
      <c r="M42" s="8"/>
      <c r="N42" s="59" t="s">
        <v>36</v>
      </c>
      <c r="O42" s="9"/>
      <c r="P42" s="9">
        <f>SUM(P39:P41)</f>
        <v>0</v>
      </c>
    </row>
    <row r="43" spans="1:29" x14ac:dyDescent="0.2">
      <c r="A43" s="12" t="s">
        <v>21</v>
      </c>
    </row>
    <row r="44" spans="1:29" ht="20.25" x14ac:dyDescent="0.3">
      <c r="A44" s="13" t="s">
        <v>19</v>
      </c>
      <c r="C44" s="5">
        <f>COUNTIF(C7:C35,"F")</f>
        <v>0</v>
      </c>
      <c r="N44" s="7"/>
      <c r="Q44" s="86"/>
      <c r="S44" s="27"/>
      <c r="T44" s="26"/>
    </row>
    <row r="45" spans="1:29" ht="20.25" x14ac:dyDescent="0.3">
      <c r="A45" s="13" t="s">
        <v>18</v>
      </c>
      <c r="C45" s="5">
        <f>COUNTIF(C6:C35,"U")</f>
        <v>0</v>
      </c>
      <c r="D45" s="5"/>
      <c r="N45" s="7" t="s">
        <v>75</v>
      </c>
      <c r="P45" s="85"/>
      <c r="Q45" s="86" t="s">
        <v>74</v>
      </c>
      <c r="S45" s="27"/>
      <c r="T45" s="26"/>
    </row>
    <row r="46" spans="1:29" ht="20.25" x14ac:dyDescent="0.3">
      <c r="A46" s="13" t="s">
        <v>17</v>
      </c>
      <c r="C46" s="5">
        <f>COUNTIF(C6:C35,"K")</f>
        <v>0</v>
      </c>
      <c r="D46" s="5"/>
      <c r="S46" s="27"/>
      <c r="T46" s="26"/>
    </row>
    <row r="47" spans="1:29" ht="20.25" x14ac:dyDescent="0.3">
      <c r="A47" s="13" t="s">
        <v>20</v>
      </c>
      <c r="C47" s="5">
        <f>COUNTIF(C6:C35,"ZA")</f>
        <v>0</v>
      </c>
      <c r="D47" s="5"/>
      <c r="N47" s="4"/>
      <c r="S47" s="27"/>
      <c r="T47" s="26"/>
    </row>
    <row r="48" spans="1:29" ht="20.25" x14ac:dyDescent="0.3">
      <c r="A48" s="13" t="s">
        <v>45</v>
      </c>
      <c r="C48" s="1">
        <f>Grundeinstellung!J27</f>
        <v>35</v>
      </c>
      <c r="D48" s="5"/>
      <c r="P48" s="90"/>
      <c r="Q48" s="91"/>
      <c r="R48" s="92" t="s">
        <v>73</v>
      </c>
      <c r="S48" s="20"/>
      <c r="T48" s="26"/>
    </row>
    <row r="49" spans="1:20" ht="15" x14ac:dyDescent="0.2">
      <c r="A49" s="4" t="s">
        <v>76</v>
      </c>
      <c r="C49" s="87">
        <f>Jänner!P45+Februar!P45</f>
        <v>2</v>
      </c>
      <c r="D49" s="1" t="s">
        <v>74</v>
      </c>
      <c r="O49" s="89"/>
      <c r="P49" s="15"/>
      <c r="Q49" s="20"/>
      <c r="R49" s="88"/>
      <c r="S49" s="27"/>
      <c r="T49" s="20"/>
    </row>
    <row r="50" spans="1:20" ht="15" x14ac:dyDescent="0.2">
      <c r="A50" s="13"/>
      <c r="N50" s="14"/>
      <c r="O50" s="81"/>
      <c r="P50" s="15"/>
      <c r="Q50" s="20"/>
      <c r="R50" s="88"/>
      <c r="S50" s="20"/>
      <c r="T50" s="28"/>
    </row>
    <row r="51" spans="1:20" ht="15" x14ac:dyDescent="0.2">
      <c r="N51" s="14"/>
      <c r="O51" s="81"/>
      <c r="P51" s="90"/>
      <c r="Q51" s="91"/>
      <c r="R51" s="93" t="s">
        <v>72</v>
      </c>
    </row>
  </sheetData>
  <sheetProtection selectLockedCells="1"/>
  <mergeCells count="7">
    <mergeCell ref="C37:D37"/>
    <mergeCell ref="E37:G37"/>
    <mergeCell ref="F41:O41"/>
    <mergeCell ref="S1:AB1"/>
    <mergeCell ref="S3:W3"/>
    <mergeCell ref="V4:X4"/>
    <mergeCell ref="F36:G36"/>
  </mergeCells>
  <conditionalFormatting sqref="A6:A35">
    <cfRule type="expression" dxfId="293" priority="83" stopIfTrue="1">
      <formula>OR($B6=1,$B6=7)</formula>
    </cfRule>
    <cfRule type="expression" dxfId="292" priority="84" stopIfTrue="1">
      <formula>$C6="F"</formula>
    </cfRule>
  </conditionalFormatting>
  <conditionalFormatting sqref="B6:C34">
    <cfRule type="expression" dxfId="291" priority="93" stopIfTrue="1">
      <formula>OR($B6=1,$B6=7)</formula>
    </cfRule>
    <cfRule type="expression" dxfId="290" priority="94" stopIfTrue="1">
      <formula>$C6="F"</formula>
    </cfRule>
  </conditionalFormatting>
  <conditionalFormatting sqref="B35:K35">
    <cfRule type="expression" dxfId="289" priority="74" stopIfTrue="1">
      <formula>OR($B35=1,$B35=7)</formula>
    </cfRule>
    <cfRule type="expression" dxfId="288" priority="75" stopIfTrue="1">
      <formula>$C35="F"</formula>
    </cfRule>
  </conditionalFormatting>
  <conditionalFormatting sqref="D6:F6">
    <cfRule type="expression" dxfId="287" priority="27" stopIfTrue="1">
      <formula>OR($B6=1,$B6=7)</formula>
    </cfRule>
    <cfRule type="expression" dxfId="286" priority="28" stopIfTrue="1">
      <formula>$C6="F"</formula>
    </cfRule>
  </conditionalFormatting>
  <conditionalFormatting sqref="D7:I34">
    <cfRule type="expression" dxfId="285" priority="47" stopIfTrue="1">
      <formula>OR($B7=1,$B7=7)</formula>
    </cfRule>
    <cfRule type="expression" dxfId="284" priority="48" stopIfTrue="1">
      <formula>$C7="F"</formula>
    </cfRule>
  </conditionalFormatting>
  <conditionalFormatting sqref="G6:I6">
    <cfRule type="expression" dxfId="283" priority="29" stopIfTrue="1">
      <formula>$L6=1</formula>
    </cfRule>
    <cfRule type="expression" dxfId="282" priority="30" stopIfTrue="1">
      <formula>OR($B6=1,$B6=7)</formula>
    </cfRule>
    <cfRule type="expression" dxfId="281" priority="31" stopIfTrue="1">
      <formula>$C6="F"</formula>
    </cfRule>
  </conditionalFormatting>
  <conditionalFormatting sqref="G7:J35">
    <cfRule type="expression" dxfId="280" priority="34" stopIfTrue="1">
      <formula>$L7=1</formula>
    </cfRule>
  </conditionalFormatting>
  <conditionalFormatting sqref="J6">
    <cfRule type="expression" dxfId="279" priority="39" stopIfTrue="1">
      <formula>$L6=1</formula>
    </cfRule>
  </conditionalFormatting>
  <conditionalFormatting sqref="J6:K6">
    <cfRule type="expression" dxfId="278" priority="40" stopIfTrue="1">
      <formula>OR($B6=1,$B6=7)</formula>
    </cfRule>
    <cfRule type="expression" dxfId="277" priority="41" stopIfTrue="1">
      <formula>$C6="F"</formula>
    </cfRule>
  </conditionalFormatting>
  <conditionalFormatting sqref="J6:K34">
    <cfRule type="expression" dxfId="276" priority="35" stopIfTrue="1">
      <formula>OR($B6=1,$B6=7)</formula>
    </cfRule>
    <cfRule type="expression" dxfId="275" priority="36" stopIfTrue="1">
      <formula>$C6="F"</formula>
    </cfRule>
  </conditionalFormatting>
  <conditionalFormatting sqref="J7:K34">
    <cfRule type="expression" dxfId="274" priority="32" stopIfTrue="1">
      <formula>OR($B7=1,$B7=7)</formula>
    </cfRule>
    <cfRule type="expression" dxfId="273" priority="33" stopIfTrue="1">
      <formula>$C7="F"</formula>
    </cfRule>
  </conditionalFormatting>
  <conditionalFormatting sqref="M6:P34">
    <cfRule type="expression" dxfId="272" priority="44" stopIfTrue="1">
      <formula>OR($B6=1,$B6=7)</formula>
    </cfRule>
    <cfRule type="expression" dxfId="271" priority="45" stopIfTrue="1">
      <formula>$C6="F"</formula>
    </cfRule>
  </conditionalFormatting>
  <conditionalFormatting sqref="M35:R35">
    <cfRule type="expression" dxfId="270" priority="71" stopIfTrue="1">
      <formula>OR($B35=1,$B35=7)</formula>
    </cfRule>
    <cfRule type="expression" dxfId="269" priority="72" stopIfTrue="1">
      <formula>$C35="F"</formula>
    </cfRule>
  </conditionalFormatting>
  <conditionalFormatting sqref="N6:N35">
    <cfRule type="cellIs" dxfId="268" priority="42" stopIfTrue="1" operator="greaterThan">
      <formula>10</formula>
    </cfRule>
    <cfRule type="cellIs" dxfId="267" priority="43" stopIfTrue="1" operator="equal">
      <formula>10</formula>
    </cfRule>
  </conditionalFormatting>
  <conditionalFormatting sqref="Q6:R34">
    <cfRule type="expression" dxfId="266" priority="25" stopIfTrue="1">
      <formula>OR($B6=1,$B6=7)</formula>
    </cfRule>
    <cfRule type="expression" dxfId="265" priority="26" stopIfTrue="1">
      <formula>$C6="F"</formula>
    </cfRule>
  </conditionalFormatting>
  <conditionalFormatting sqref="S6:S37">
    <cfRule type="cellIs" dxfId="264" priority="80"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ignoredErrors>
    <ignoredError sqref="D6:I3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5.42578125" style="1" customWidth="1" collapsed="1"/>
    <col min="4" max="4" width="4" style="1"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45717</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+Februar!A33+1</f>
        <v>45717</v>
      </c>
      <c r="B6" s="1">
        <f>WEEKDAY(A6,1)</f>
        <v>7</v>
      </c>
      <c r="C6" s="29"/>
      <c r="D6" s="3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+H6-G6</f>
        <v>0</v>
      </c>
      <c r="J6" s="56">
        <f>IF(K6&lt;6.1,0,IF(G6=0,(G6-E6)*-24,(G6-E6)*24))</f>
        <v>0</v>
      </c>
      <c r="K6" s="56">
        <f>(F6-E6)*24</f>
        <v>0</v>
      </c>
      <c r="L6" s="5">
        <f t="shared" ref="L6:L36" si="0">IF(J6&gt;6,1,0)</f>
        <v>0</v>
      </c>
      <c r="M6" s="32">
        <f>F6-E6-I6</f>
        <v>0</v>
      </c>
      <c r="N6" s="33">
        <f>IF(OR(C6="K",C6="U"),O6,M6*24)</f>
        <v>0</v>
      </c>
      <c r="O6" s="33">
        <f>IF($C6="F",0,LOOKUP($B6,Grundeinstellung!$B$6:$B$12,Grundeinstellung!G$6:G$12))</f>
        <v>0</v>
      </c>
      <c r="P6" s="33">
        <f>N6-O6</f>
        <v>0</v>
      </c>
      <c r="R6" s="34"/>
      <c r="S6" s="52">
        <f t="shared" ref="S6:S38" ca="1" si="1">IF(A6=T6,"heute",0)</f>
        <v>0</v>
      </c>
      <c r="T6" s="53">
        <f t="shared" ref="T6:T38" ca="1" si="2">TODAY()</f>
        <v>45832</v>
      </c>
      <c r="U6" s="17"/>
      <c r="V6" s="17"/>
      <c r="W6" s="17"/>
      <c r="X6" s="18"/>
      <c r="Y6" s="17"/>
      <c r="Z6" s="17"/>
      <c r="AA6" s="16"/>
      <c r="AB6" s="19"/>
    </row>
    <row r="7" spans="1:28" ht="18" x14ac:dyDescent="0.25">
      <c r="A7" s="35">
        <f>A6+1</f>
        <v>45718</v>
      </c>
      <c r="B7" s="1">
        <f t="shared" ref="B7:B36" si="3">WEEKDAY(A7,1)</f>
        <v>1</v>
      </c>
      <c r="C7" s="29"/>
      <c r="D7" s="30">
        <f>IF(OR($C7="F",$C7="K",$C7="U",$C7="ZA"),0,LOOKUP($B7,Grundeinstellung!$B$6:$B$12,Grundeinstellung!G$6:G$12))</f>
        <v>0</v>
      </c>
      <c r="E7" s="64">
        <f>IF(OR($C7="F",$C7="K",$C7="U",$C7="ZA"),0,LOOKUP($B7,Grundeinstellung!$B$6:$B$12,Grundeinstellung!C$6:C$12))</f>
        <v>0</v>
      </c>
      <c r="F7" s="65">
        <f>IF(OR($C7="F",$C7="K",$C7="U",$C7="ZA"),0,LOOKUP($B7,Grundeinstellung!$B$6:$B$12,Grundeinstellung!D$6:D$12))</f>
        <v>0</v>
      </c>
      <c r="G7" s="64">
        <f>IF(OR($C7="F",$C7="K",$C7="U",$C7="ZA"),0,LOOKUP($B7,Grundeinstellung!$B$6:$B$12,Grundeinstellung!E$6:E$12))</f>
        <v>0</v>
      </c>
      <c r="H7" s="31">
        <f>IF(OR($C7="F",$C7="K",$C7="U",$C7="ZA"),0,LOOKUP($B7,Grundeinstellung!$B$6:$B$12,Grundeinstellung!F$6:F$12))</f>
        <v>0</v>
      </c>
      <c r="I7" s="65">
        <f t="shared" ref="I7:I36" si="4">+H7-G7</f>
        <v>0</v>
      </c>
      <c r="J7" s="56">
        <f t="shared" ref="J7:J36" si="5">IF(K7&lt;6.1,0,IF(G7=0,(G7-E7)*-24,(G7-E7)*24))</f>
        <v>0</v>
      </c>
      <c r="K7" s="56">
        <f t="shared" ref="K7:K36" si="6">(F7-E7)*24</f>
        <v>0</v>
      </c>
      <c r="L7" s="5">
        <f t="shared" si="0"/>
        <v>0</v>
      </c>
      <c r="M7" s="32">
        <f t="shared" ref="M7:M36" si="7">F7-E7-I7</f>
        <v>0</v>
      </c>
      <c r="N7" s="33">
        <f t="shared" ref="N7:N36" si="8">IF(OR(C7="K",C7="U"),O7,M7*24)</f>
        <v>0</v>
      </c>
      <c r="O7" s="33">
        <f>IF($C7="F",0,LOOKUP($B7,Grundeinstellung!$B$6:$B$12,Grundeinstellung!G$6:G$12))</f>
        <v>0</v>
      </c>
      <c r="P7" s="33">
        <f t="shared" ref="P7:P36" si="9">N7-O7</f>
        <v>0</v>
      </c>
      <c r="R7" s="34"/>
      <c r="S7" s="52">
        <f t="shared" ca="1" si="1"/>
        <v>0</v>
      </c>
      <c r="T7" s="53">
        <f t="shared" ca="1" si="2"/>
        <v>45832</v>
      </c>
      <c r="U7" s="17"/>
      <c r="V7" s="17"/>
      <c r="W7" s="17"/>
      <c r="X7" s="18"/>
      <c r="Y7" s="17"/>
      <c r="Z7" s="17"/>
      <c r="AA7" s="16"/>
      <c r="AB7" s="19"/>
    </row>
    <row r="8" spans="1:28" ht="18" x14ac:dyDescent="0.25">
      <c r="A8" s="35">
        <f t="shared" ref="A8:A36" si="10">A7+1</f>
        <v>45719</v>
      </c>
      <c r="B8" s="1">
        <f t="shared" si="3"/>
        <v>2</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4"/>
        <v>2.083333333333337E-2</v>
      </c>
      <c r="J8" s="56">
        <f t="shared" si="5"/>
        <v>3.4999999999999996</v>
      </c>
      <c r="K8" s="56">
        <f t="shared" si="6"/>
        <v>8.5</v>
      </c>
      <c r="L8" s="5">
        <f t="shared" si="0"/>
        <v>0</v>
      </c>
      <c r="M8" s="32">
        <f t="shared" si="7"/>
        <v>0.33333333333333331</v>
      </c>
      <c r="N8" s="33">
        <f t="shared" si="8"/>
        <v>8</v>
      </c>
      <c r="O8" s="33">
        <f>IF($C8="F",0,LOOKUP($B8,Grundeinstellung!$B$6:$B$12,Grundeinstellung!G$6:G$12))</f>
        <v>8</v>
      </c>
      <c r="P8" s="33">
        <f t="shared" si="9"/>
        <v>0</v>
      </c>
      <c r="R8" s="34"/>
      <c r="S8" s="52">
        <f t="shared" ca="1" si="1"/>
        <v>0</v>
      </c>
      <c r="T8" s="53">
        <f t="shared" ca="1" si="2"/>
        <v>45832</v>
      </c>
      <c r="U8" s="17"/>
      <c r="V8" s="17"/>
      <c r="W8" s="17"/>
      <c r="X8" s="18"/>
      <c r="Y8" s="17"/>
      <c r="Z8" s="17"/>
      <c r="AA8" s="16"/>
      <c r="AB8" s="19"/>
    </row>
    <row r="9" spans="1:28" ht="18" x14ac:dyDescent="0.25">
      <c r="A9" s="35">
        <f t="shared" si="10"/>
        <v>45720</v>
      </c>
      <c r="B9" s="1">
        <f t="shared" si="3"/>
        <v>3</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4"/>
        <v>2.083333333333337E-2</v>
      </c>
      <c r="J9" s="56">
        <f t="shared" si="5"/>
        <v>3.4999999999999996</v>
      </c>
      <c r="K9" s="56">
        <f t="shared" si="6"/>
        <v>8.5</v>
      </c>
      <c r="L9" s="5">
        <f t="shared" si="0"/>
        <v>0</v>
      </c>
      <c r="M9" s="32">
        <f t="shared" si="7"/>
        <v>0.33333333333333331</v>
      </c>
      <c r="N9" s="33">
        <f t="shared" si="8"/>
        <v>8</v>
      </c>
      <c r="O9" s="33">
        <f>IF($C9="F",0,LOOKUP($B9,Grundeinstellung!$B$6:$B$12,Grundeinstellung!G$6:G$12))</f>
        <v>8</v>
      </c>
      <c r="P9" s="33">
        <f t="shared" si="9"/>
        <v>0</v>
      </c>
      <c r="R9" s="34"/>
      <c r="S9" s="52">
        <f t="shared" ca="1" si="1"/>
        <v>0</v>
      </c>
      <c r="T9" s="53">
        <f t="shared" ca="1" si="2"/>
        <v>45832</v>
      </c>
      <c r="U9" s="17"/>
      <c r="V9" s="17"/>
      <c r="W9" s="17"/>
      <c r="X9" s="18"/>
      <c r="Y9" s="17"/>
      <c r="Z9" s="17"/>
      <c r="AA9" s="16"/>
      <c r="AB9" s="19"/>
    </row>
    <row r="10" spans="1:28" ht="18" x14ac:dyDescent="0.25">
      <c r="A10" s="35">
        <f t="shared" si="10"/>
        <v>45721</v>
      </c>
      <c r="B10" s="1">
        <f t="shared" si="3"/>
        <v>4</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4"/>
        <v>2.083333333333337E-2</v>
      </c>
      <c r="J10" s="56">
        <f t="shared" si="5"/>
        <v>3.4999999999999996</v>
      </c>
      <c r="K10" s="56">
        <f t="shared" si="6"/>
        <v>8.5</v>
      </c>
      <c r="L10" s="5">
        <f t="shared" si="0"/>
        <v>0</v>
      </c>
      <c r="M10" s="32">
        <f t="shared" si="7"/>
        <v>0.33333333333333331</v>
      </c>
      <c r="N10" s="33">
        <f t="shared" si="8"/>
        <v>8</v>
      </c>
      <c r="O10" s="33">
        <f>IF($C10="F",0,LOOKUP($B10,Grundeinstellung!$B$6:$B$12,Grundeinstellung!G$6:G$12))</f>
        <v>8</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45722</v>
      </c>
      <c r="B11" s="1">
        <f t="shared" si="3"/>
        <v>5</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4"/>
        <v>2.083333333333337E-2</v>
      </c>
      <c r="J11" s="56">
        <f t="shared" si="5"/>
        <v>3.4999999999999996</v>
      </c>
      <c r="K11" s="56">
        <f t="shared" si="6"/>
        <v>8.5</v>
      </c>
      <c r="L11" s="5">
        <f t="shared" si="0"/>
        <v>0</v>
      </c>
      <c r="M11" s="32">
        <f t="shared" si="7"/>
        <v>0.33333333333333331</v>
      </c>
      <c r="N11" s="33">
        <f t="shared" si="8"/>
        <v>8</v>
      </c>
      <c r="O11" s="33">
        <f>IF($C11="F",0,LOOKUP($B11,Grundeinstellung!$B$6:$B$12,Grundeinstellung!G$6:G$12))</f>
        <v>8</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45723</v>
      </c>
      <c r="B12" s="1">
        <f t="shared" si="3"/>
        <v>6</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4"/>
        <v>2.083333333333337E-2</v>
      </c>
      <c r="J12" s="56">
        <f t="shared" si="5"/>
        <v>3.4999999999999996</v>
      </c>
      <c r="K12" s="56">
        <f t="shared" si="6"/>
        <v>8.5</v>
      </c>
      <c r="L12" s="5">
        <f t="shared" si="0"/>
        <v>0</v>
      </c>
      <c r="M12" s="32">
        <f t="shared" si="7"/>
        <v>0.33333333333333331</v>
      </c>
      <c r="N12" s="33">
        <f t="shared" si="8"/>
        <v>8</v>
      </c>
      <c r="O12" s="33">
        <f>IF($C12="F",0,LOOKUP($B12,Grundeinstellung!$B$6:$B$12,Grundeinstellung!G$6:G$12))</f>
        <v>8</v>
      </c>
      <c r="P12" s="33">
        <f t="shared" si="9"/>
        <v>0</v>
      </c>
      <c r="R12" s="30"/>
      <c r="S12" s="52">
        <f t="shared" ca="1" si="1"/>
        <v>0</v>
      </c>
      <c r="T12" s="53">
        <f t="shared" ca="1" si="2"/>
        <v>45832</v>
      </c>
      <c r="U12" s="17"/>
      <c r="V12" s="17"/>
      <c r="W12" s="17"/>
      <c r="X12" s="18"/>
      <c r="Y12" s="17"/>
      <c r="Z12" s="17"/>
      <c r="AA12" s="16"/>
      <c r="AB12" s="19"/>
    </row>
    <row r="13" spans="1:28" ht="18" x14ac:dyDescent="0.25">
      <c r="A13" s="35">
        <f t="shared" si="10"/>
        <v>45724</v>
      </c>
      <c r="B13" s="1">
        <f t="shared" si="3"/>
        <v>7</v>
      </c>
      <c r="C13" s="29"/>
      <c r="D13" s="30">
        <f>IF(OR($C13="F",$C13="K",$C13="U",$C13="ZA"),0,LOOKUP($B13,Grundeinstellung!$B$6:$B$12,Grundeinstellung!G$6:G$12))</f>
        <v>0</v>
      </c>
      <c r="E13" s="64">
        <f>IF(OR($C13="F",$C13="K",$C13="U",$C13="ZA"),0,LOOKUP($B13,Grundeinstellung!$B$6:$B$12,Grundeinstellung!C$6:C$12))</f>
        <v>0</v>
      </c>
      <c r="F13" s="65">
        <f>IF(OR($C13="F",$C13="K",$C13="U",$C13="ZA"),0,LOOKUP($B13,Grundeinstellung!$B$6:$B$12,Grundeinstellung!D$6:D$12))</f>
        <v>0</v>
      </c>
      <c r="G13" s="64">
        <f>IF(OR($C13="F",$C13="K",$C13="U",$C13="ZA"),0,LOOKUP($B13,Grundeinstellung!$B$6:$B$12,Grundeinstellung!E$6:E$12))</f>
        <v>0</v>
      </c>
      <c r="H13" s="31">
        <f>IF(OR($C13="F",$C13="K",$C13="U",$C13="ZA"),0,LOOKUP($B13,Grundeinstellung!$B$6:$B$12,Grundeinstellung!F$6:F$12))</f>
        <v>0</v>
      </c>
      <c r="I13" s="65">
        <f t="shared" si="4"/>
        <v>0</v>
      </c>
      <c r="J13" s="56">
        <f t="shared" si="5"/>
        <v>0</v>
      </c>
      <c r="K13" s="56">
        <f t="shared" si="6"/>
        <v>0</v>
      </c>
      <c r="L13" s="5">
        <f t="shared" si="0"/>
        <v>0</v>
      </c>
      <c r="M13" s="32">
        <f t="shared" si="7"/>
        <v>0</v>
      </c>
      <c r="N13" s="33">
        <f t="shared" si="8"/>
        <v>0</v>
      </c>
      <c r="O13" s="33">
        <f>IF($C13="F",0,LOOKUP($B13,Grundeinstellung!$B$6:$B$12,Grundeinstellung!G$6:G$12))</f>
        <v>0</v>
      </c>
      <c r="P13" s="33">
        <f t="shared" si="9"/>
        <v>0</v>
      </c>
      <c r="R13" s="34"/>
      <c r="S13" s="52">
        <f t="shared" ca="1" si="1"/>
        <v>0</v>
      </c>
      <c r="T13" s="53">
        <f t="shared" ca="1" si="2"/>
        <v>45832</v>
      </c>
      <c r="U13" s="17"/>
      <c r="V13" s="17"/>
      <c r="W13" s="17"/>
      <c r="X13" s="18"/>
      <c r="Y13" s="17"/>
      <c r="Z13" s="17"/>
      <c r="AA13" s="16"/>
      <c r="AB13" s="19"/>
    </row>
    <row r="14" spans="1:28" ht="18" x14ac:dyDescent="0.25">
      <c r="A14" s="35">
        <f t="shared" si="10"/>
        <v>45725</v>
      </c>
      <c r="B14" s="1">
        <f t="shared" si="3"/>
        <v>1</v>
      </c>
      <c r="C14" s="29"/>
      <c r="D14" s="30">
        <f>IF(OR($C14="F",$C14="K",$C14="U",$C14="ZA"),0,LOOKUP($B14,Grundeinstellung!$B$6:$B$12,Grundeinstellung!G$6:G$12))</f>
        <v>0</v>
      </c>
      <c r="E14" s="64">
        <f>IF(OR($C14="F",$C14="K",$C14="U",$C14="ZA"),0,LOOKUP($B14,Grundeinstellung!$B$6:$B$12,Grundeinstellung!C$6:C$12))</f>
        <v>0</v>
      </c>
      <c r="F14" s="65">
        <f>IF(OR($C14="F",$C14="K",$C14="U",$C14="ZA"),0,LOOKUP($B14,Grundeinstellung!$B$6:$B$12,Grundeinstellung!D$6:D$12))</f>
        <v>0</v>
      </c>
      <c r="G14" s="64">
        <f>IF(OR($C14="F",$C14="K",$C14="U",$C14="ZA"),0,LOOKUP($B14,Grundeinstellung!$B$6:$B$12,Grundeinstellung!E$6:E$12))</f>
        <v>0</v>
      </c>
      <c r="H14" s="31">
        <f>IF(OR($C14="F",$C14="K",$C14="U",$C14="ZA"),0,LOOKUP($B14,Grundeinstellung!$B$6:$B$12,Grundeinstellung!F$6:F$12))</f>
        <v>0</v>
      </c>
      <c r="I14" s="65">
        <f t="shared" si="4"/>
        <v>0</v>
      </c>
      <c r="J14" s="56">
        <f t="shared" si="5"/>
        <v>0</v>
      </c>
      <c r="K14" s="56">
        <f t="shared" si="6"/>
        <v>0</v>
      </c>
      <c r="L14" s="5">
        <f t="shared" si="0"/>
        <v>0</v>
      </c>
      <c r="M14" s="32">
        <f t="shared" si="7"/>
        <v>0</v>
      </c>
      <c r="N14" s="33">
        <f t="shared" si="8"/>
        <v>0</v>
      </c>
      <c r="O14" s="33">
        <f>IF($C14="F",0,LOOKUP($B14,Grundeinstellung!$B$6:$B$12,Grundeinstellung!G$6:G$12))</f>
        <v>0</v>
      </c>
      <c r="P14" s="33">
        <f t="shared" si="9"/>
        <v>0</v>
      </c>
      <c r="R14" s="54"/>
      <c r="S14" s="52">
        <f t="shared" ca="1" si="1"/>
        <v>0</v>
      </c>
      <c r="T14" s="53">
        <f t="shared" ca="1" si="2"/>
        <v>45832</v>
      </c>
      <c r="U14" s="17"/>
      <c r="V14" s="17"/>
      <c r="W14" s="17"/>
      <c r="X14" s="18"/>
      <c r="Y14" s="17"/>
      <c r="Z14" s="17"/>
      <c r="AA14" s="16"/>
      <c r="AB14" s="19"/>
    </row>
    <row r="15" spans="1:28" ht="18" x14ac:dyDescent="0.25">
      <c r="A15" s="35">
        <f t="shared" si="10"/>
        <v>45726</v>
      </c>
      <c r="B15" s="1">
        <f t="shared" si="3"/>
        <v>2</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4"/>
        <v>2.083333333333337E-2</v>
      </c>
      <c r="J15" s="56">
        <f t="shared" si="5"/>
        <v>3.4999999999999996</v>
      </c>
      <c r="K15" s="56">
        <f t="shared" si="6"/>
        <v>8.5</v>
      </c>
      <c r="L15" s="5">
        <f t="shared" si="0"/>
        <v>0</v>
      </c>
      <c r="M15" s="32">
        <f t="shared" si="7"/>
        <v>0.33333333333333331</v>
      </c>
      <c r="N15" s="33">
        <f t="shared" si="8"/>
        <v>8</v>
      </c>
      <c r="O15" s="33">
        <f>IF($C15="F",0,LOOKUP($B15,Grundeinstellung!$B$6:$B$12,Grundeinstellung!G$6:G$12))</f>
        <v>8</v>
      </c>
      <c r="P15" s="33">
        <f t="shared" si="9"/>
        <v>0</v>
      </c>
      <c r="R15" s="34"/>
      <c r="S15" s="52">
        <f t="shared" ca="1" si="1"/>
        <v>0</v>
      </c>
      <c r="T15" s="53">
        <f t="shared" ca="1" si="2"/>
        <v>45832</v>
      </c>
      <c r="U15" s="17"/>
      <c r="V15" s="17"/>
      <c r="W15" s="17"/>
      <c r="X15" s="18"/>
      <c r="Y15" s="17"/>
      <c r="Z15" s="17"/>
      <c r="AA15" s="16"/>
      <c r="AB15" s="19"/>
    </row>
    <row r="16" spans="1:28" ht="18" x14ac:dyDescent="0.25">
      <c r="A16" s="35">
        <f t="shared" si="10"/>
        <v>45727</v>
      </c>
      <c r="B16" s="1">
        <f t="shared" si="3"/>
        <v>3</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4"/>
        <v>2.083333333333337E-2</v>
      </c>
      <c r="J16" s="56">
        <f t="shared" si="5"/>
        <v>3.4999999999999996</v>
      </c>
      <c r="K16" s="56">
        <f t="shared" si="6"/>
        <v>8.5</v>
      </c>
      <c r="L16" s="5">
        <f t="shared" si="0"/>
        <v>0</v>
      </c>
      <c r="M16" s="32">
        <f t="shared" si="7"/>
        <v>0.33333333333333331</v>
      </c>
      <c r="N16" s="33">
        <f t="shared" si="8"/>
        <v>8</v>
      </c>
      <c r="O16" s="33">
        <f>IF($C16="F",0,LOOKUP($B16,Grundeinstellung!$B$6:$B$12,Grundeinstellung!G$6:G$12))</f>
        <v>8</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45728</v>
      </c>
      <c r="B17" s="1">
        <f t="shared" si="3"/>
        <v>4</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4"/>
        <v>2.083333333333337E-2</v>
      </c>
      <c r="J17" s="56">
        <f t="shared" si="5"/>
        <v>3.4999999999999996</v>
      </c>
      <c r="K17" s="56">
        <f t="shared" si="6"/>
        <v>8.5</v>
      </c>
      <c r="L17" s="5">
        <f t="shared" si="0"/>
        <v>0</v>
      </c>
      <c r="M17" s="32">
        <f t="shared" si="7"/>
        <v>0.33333333333333331</v>
      </c>
      <c r="N17" s="33">
        <f t="shared" si="8"/>
        <v>8</v>
      </c>
      <c r="O17" s="33">
        <f>IF($C17="F",0,LOOKUP($B17,Grundeinstellung!$B$6:$B$12,Grundeinstellung!G$6:G$12))</f>
        <v>8</v>
      </c>
      <c r="P17" s="33">
        <f t="shared" si="9"/>
        <v>0</v>
      </c>
      <c r="R17" s="34"/>
      <c r="S17" s="52">
        <f t="shared" ca="1" si="1"/>
        <v>0</v>
      </c>
      <c r="T17" s="53">
        <f t="shared" ca="1" si="2"/>
        <v>45832</v>
      </c>
      <c r="U17" s="17"/>
      <c r="V17" s="17"/>
      <c r="W17" s="17"/>
      <c r="X17" s="18"/>
      <c r="Y17" s="17"/>
      <c r="Z17" s="17"/>
      <c r="AA17" s="16"/>
      <c r="AB17" s="19"/>
    </row>
    <row r="18" spans="1:28" ht="18" x14ac:dyDescent="0.25">
      <c r="A18" s="35">
        <f t="shared" si="10"/>
        <v>45729</v>
      </c>
      <c r="B18" s="1">
        <f t="shared" si="3"/>
        <v>5</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4"/>
        <v>2.083333333333337E-2</v>
      </c>
      <c r="J18" s="56">
        <f t="shared" si="5"/>
        <v>3.4999999999999996</v>
      </c>
      <c r="K18" s="56">
        <f t="shared" si="6"/>
        <v>8.5</v>
      </c>
      <c r="L18" s="5">
        <f t="shared" si="0"/>
        <v>0</v>
      </c>
      <c r="M18" s="32">
        <f t="shared" si="7"/>
        <v>0.33333333333333331</v>
      </c>
      <c r="N18" s="33">
        <f t="shared" si="8"/>
        <v>8</v>
      </c>
      <c r="O18" s="33">
        <f>IF($C18="F",0,LOOKUP($B18,Grundeinstellung!$B$6:$B$12,Grundeinstellung!G$6:G$12))</f>
        <v>8</v>
      </c>
      <c r="P18" s="33">
        <f t="shared" si="9"/>
        <v>0</v>
      </c>
      <c r="R18" s="34"/>
      <c r="S18" s="52">
        <f t="shared" ca="1" si="1"/>
        <v>0</v>
      </c>
      <c r="T18" s="53">
        <f t="shared" ca="1" si="2"/>
        <v>45832</v>
      </c>
      <c r="U18" s="17"/>
      <c r="V18" s="17"/>
      <c r="W18" s="17"/>
      <c r="X18" s="18"/>
      <c r="Y18" s="17"/>
      <c r="Z18" s="17"/>
      <c r="AA18" s="16"/>
      <c r="AB18" s="19"/>
    </row>
    <row r="19" spans="1:28" ht="18" x14ac:dyDescent="0.25">
      <c r="A19" s="35">
        <f t="shared" si="10"/>
        <v>45730</v>
      </c>
      <c r="B19" s="1">
        <f t="shared" si="3"/>
        <v>6</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4"/>
        <v>2.083333333333337E-2</v>
      </c>
      <c r="J19" s="56">
        <f t="shared" si="5"/>
        <v>3.4999999999999996</v>
      </c>
      <c r="K19" s="56">
        <f t="shared" si="6"/>
        <v>8.5</v>
      </c>
      <c r="L19" s="5">
        <f t="shared" si="0"/>
        <v>0</v>
      </c>
      <c r="M19" s="32">
        <f t="shared" si="7"/>
        <v>0.33333333333333331</v>
      </c>
      <c r="N19" s="33">
        <f t="shared" si="8"/>
        <v>8</v>
      </c>
      <c r="O19" s="33">
        <f>IF($C19="F",0,LOOKUP($B19,Grundeinstellung!$B$6:$B$12,Grundeinstellung!G$6:G$12))</f>
        <v>8</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45731</v>
      </c>
      <c r="B20" s="1">
        <f t="shared" si="3"/>
        <v>7</v>
      </c>
      <c r="C20" s="29"/>
      <c r="D20" s="30">
        <f>IF(OR($C20="F",$C20="K",$C20="U",$C20="ZA"),0,LOOKUP($B20,Grundeinstellung!$B$6:$B$12,Grundeinstellung!G$6:G$12))</f>
        <v>0</v>
      </c>
      <c r="E20" s="64">
        <f>IF(OR($C20="F",$C20="K",$C20="U",$C20="ZA"),0,LOOKUP($B20,Grundeinstellung!$B$6:$B$12,Grundeinstellung!C$6:C$12))</f>
        <v>0</v>
      </c>
      <c r="F20" s="65">
        <f>IF(OR($C20="F",$C20="K",$C20="U",$C20="ZA"),0,LOOKUP($B20,Grundeinstellung!$B$6:$B$12,Grundeinstellung!D$6:D$12))</f>
        <v>0</v>
      </c>
      <c r="G20" s="64">
        <f>IF(OR($C20="F",$C20="K",$C20="U",$C20="ZA"),0,LOOKUP($B20,Grundeinstellung!$B$6:$B$12,Grundeinstellung!E$6:E$12))</f>
        <v>0</v>
      </c>
      <c r="H20" s="31">
        <f>IF(OR($C20="F",$C20="K",$C20="U",$C20="ZA"),0,LOOKUP($B20,Grundeinstellung!$B$6:$B$12,Grundeinstellung!F$6:F$12))</f>
        <v>0</v>
      </c>
      <c r="I20" s="65">
        <f t="shared" si="4"/>
        <v>0</v>
      </c>
      <c r="J20" s="56">
        <f t="shared" si="5"/>
        <v>0</v>
      </c>
      <c r="K20" s="56">
        <f t="shared" si="6"/>
        <v>0</v>
      </c>
      <c r="L20" s="5">
        <f t="shared" si="0"/>
        <v>0</v>
      </c>
      <c r="M20" s="32">
        <f t="shared" si="7"/>
        <v>0</v>
      </c>
      <c r="N20" s="33">
        <f t="shared" si="8"/>
        <v>0</v>
      </c>
      <c r="O20" s="33">
        <f>IF($C20="F",0,LOOKUP($B20,Grundeinstellung!$B$6:$B$12,Grundeinstellung!G$6:G$12))</f>
        <v>0</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45732</v>
      </c>
      <c r="B21" s="1">
        <f t="shared" si="3"/>
        <v>1</v>
      </c>
      <c r="C21" s="29"/>
      <c r="D21" s="30">
        <f>IF(OR($C21="F",$C21="K",$C21="U",$C21="ZA"),0,LOOKUP($B21,Grundeinstellung!$B$6:$B$12,Grundeinstellung!G$6:G$12))</f>
        <v>0</v>
      </c>
      <c r="E21" s="64">
        <f>IF(OR($C21="F",$C21="K",$C21="U",$C21="ZA"),0,LOOKUP($B21,Grundeinstellung!$B$6:$B$12,Grundeinstellung!C$6:C$12))</f>
        <v>0</v>
      </c>
      <c r="F21" s="65">
        <f>IF(OR($C21="F",$C21="K",$C21="U",$C21="ZA"),0,LOOKUP($B21,Grundeinstellung!$B$6:$B$12,Grundeinstellung!D$6:D$12))</f>
        <v>0</v>
      </c>
      <c r="G21" s="64">
        <f>IF(OR($C21="F",$C21="K",$C21="U",$C21="ZA"),0,LOOKUP($B21,Grundeinstellung!$B$6:$B$12,Grundeinstellung!E$6:E$12))</f>
        <v>0</v>
      </c>
      <c r="H21" s="31">
        <f>IF(OR($C21="F",$C21="K",$C21="U",$C21="ZA"),0,LOOKUP($B21,Grundeinstellung!$B$6:$B$12,Grundeinstellung!F$6:F$12))</f>
        <v>0</v>
      </c>
      <c r="I21" s="65">
        <f t="shared" si="4"/>
        <v>0</v>
      </c>
      <c r="J21" s="56">
        <f t="shared" si="5"/>
        <v>0</v>
      </c>
      <c r="K21" s="56">
        <f t="shared" si="6"/>
        <v>0</v>
      </c>
      <c r="L21" s="5">
        <f t="shared" si="0"/>
        <v>0</v>
      </c>
      <c r="M21" s="32">
        <f t="shared" si="7"/>
        <v>0</v>
      </c>
      <c r="N21" s="33">
        <f t="shared" si="8"/>
        <v>0</v>
      </c>
      <c r="O21" s="33">
        <f>IF($C21="F",0,LOOKUP($B21,Grundeinstellung!$B$6:$B$12,Grundeinstellung!G$6:G$12))</f>
        <v>0</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45733</v>
      </c>
      <c r="B22" s="1">
        <f t="shared" si="3"/>
        <v>2</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4"/>
        <v>2.083333333333337E-2</v>
      </c>
      <c r="J22" s="56">
        <f t="shared" si="5"/>
        <v>3.4999999999999996</v>
      </c>
      <c r="K22" s="56">
        <f t="shared" si="6"/>
        <v>8.5</v>
      </c>
      <c r="L22" s="5">
        <f t="shared" si="0"/>
        <v>0</v>
      </c>
      <c r="M22" s="32">
        <f t="shared" si="7"/>
        <v>0.33333333333333331</v>
      </c>
      <c r="N22" s="33">
        <f t="shared" si="8"/>
        <v>8</v>
      </c>
      <c r="O22" s="33">
        <f>IF($C22="F",0,LOOKUP($B22,Grundeinstellung!$B$6:$B$12,Grundeinstellung!G$6:G$12))</f>
        <v>8</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45734</v>
      </c>
      <c r="B23" s="1">
        <f t="shared" si="3"/>
        <v>3</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4"/>
        <v>2.083333333333337E-2</v>
      </c>
      <c r="J23" s="56">
        <f t="shared" si="5"/>
        <v>3.4999999999999996</v>
      </c>
      <c r="K23" s="56">
        <f t="shared" si="6"/>
        <v>8.5</v>
      </c>
      <c r="L23" s="5">
        <f t="shared" si="0"/>
        <v>0</v>
      </c>
      <c r="M23" s="32">
        <f t="shared" si="7"/>
        <v>0.33333333333333331</v>
      </c>
      <c r="N23" s="33">
        <f t="shared" si="8"/>
        <v>8</v>
      </c>
      <c r="O23" s="33">
        <f>IF($C23="F",0,LOOKUP($B23,Grundeinstellung!$B$6:$B$12,Grundeinstellung!G$6:G$12))</f>
        <v>8</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45735</v>
      </c>
      <c r="B24" s="1">
        <f t="shared" si="3"/>
        <v>4</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4"/>
        <v>2.083333333333337E-2</v>
      </c>
      <c r="J24" s="56">
        <f t="shared" si="5"/>
        <v>3.4999999999999996</v>
      </c>
      <c r="K24" s="56">
        <f t="shared" si="6"/>
        <v>8.5</v>
      </c>
      <c r="L24" s="5">
        <f t="shared" si="0"/>
        <v>0</v>
      </c>
      <c r="M24" s="32">
        <f t="shared" si="7"/>
        <v>0.33333333333333331</v>
      </c>
      <c r="N24" s="33">
        <f t="shared" si="8"/>
        <v>8</v>
      </c>
      <c r="O24" s="33">
        <f>IF($C24="F",0,LOOKUP($B24,Grundeinstellung!$B$6:$B$12,Grundeinstellung!G$6:G$12))</f>
        <v>8</v>
      </c>
      <c r="P24" s="33">
        <f t="shared" si="9"/>
        <v>0</v>
      </c>
      <c r="R24" s="34"/>
      <c r="S24" s="52">
        <f t="shared" ca="1" si="1"/>
        <v>0</v>
      </c>
      <c r="T24" s="53">
        <f t="shared" ca="1" si="2"/>
        <v>45832</v>
      </c>
      <c r="U24" s="17"/>
      <c r="V24" s="17"/>
      <c r="W24" s="17"/>
      <c r="X24" s="18"/>
      <c r="Y24" s="17"/>
      <c r="Z24" s="17"/>
      <c r="AA24" s="16"/>
      <c r="AB24" s="19"/>
    </row>
    <row r="25" spans="1:28" ht="18" x14ac:dyDescent="0.25">
      <c r="A25" s="35">
        <f t="shared" si="10"/>
        <v>45736</v>
      </c>
      <c r="B25" s="1">
        <f t="shared" si="3"/>
        <v>5</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4"/>
        <v>2.083333333333337E-2</v>
      </c>
      <c r="J25" s="56">
        <f t="shared" si="5"/>
        <v>3.4999999999999996</v>
      </c>
      <c r="K25" s="56">
        <f t="shared" si="6"/>
        <v>8.5</v>
      </c>
      <c r="L25" s="5">
        <f t="shared" si="0"/>
        <v>0</v>
      </c>
      <c r="M25" s="32">
        <f t="shared" si="7"/>
        <v>0.33333333333333331</v>
      </c>
      <c r="N25" s="33">
        <f t="shared" si="8"/>
        <v>8</v>
      </c>
      <c r="O25" s="33">
        <f>IF($C25="F",0,LOOKUP($B25,Grundeinstellung!$B$6:$B$12,Grundeinstellung!G$6:G$12))</f>
        <v>8</v>
      </c>
      <c r="P25" s="33">
        <f t="shared" si="9"/>
        <v>0</v>
      </c>
      <c r="R25" s="34"/>
      <c r="S25" s="52">
        <f t="shared" ca="1" si="1"/>
        <v>0</v>
      </c>
      <c r="T25" s="53">
        <f t="shared" ca="1" si="2"/>
        <v>45832</v>
      </c>
      <c r="U25" s="17"/>
      <c r="V25" s="17"/>
      <c r="W25" s="17"/>
      <c r="X25" s="18"/>
      <c r="Y25" s="17"/>
      <c r="Z25" s="17"/>
      <c r="AA25" s="16"/>
      <c r="AB25" s="19"/>
    </row>
    <row r="26" spans="1:28" ht="18" x14ac:dyDescent="0.25">
      <c r="A26" s="35">
        <f t="shared" si="10"/>
        <v>45737</v>
      </c>
      <c r="B26" s="1">
        <f t="shared" si="3"/>
        <v>6</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4"/>
        <v>2.083333333333337E-2</v>
      </c>
      <c r="J26" s="56">
        <f t="shared" si="5"/>
        <v>3.4999999999999996</v>
      </c>
      <c r="K26" s="56">
        <f t="shared" si="6"/>
        <v>8.5</v>
      </c>
      <c r="L26" s="5">
        <f t="shared" si="0"/>
        <v>0</v>
      </c>
      <c r="M26" s="32">
        <f t="shared" si="7"/>
        <v>0.33333333333333331</v>
      </c>
      <c r="N26" s="33">
        <f t="shared" si="8"/>
        <v>8</v>
      </c>
      <c r="O26" s="33">
        <f>IF($C26="F",0,LOOKUP($B26,Grundeinstellung!$B$6:$B$12,Grundeinstellung!G$6:G$12))</f>
        <v>8</v>
      </c>
      <c r="P26" s="33">
        <f t="shared" si="9"/>
        <v>0</v>
      </c>
      <c r="R26" s="30"/>
      <c r="S26" s="52">
        <f t="shared" ca="1" si="1"/>
        <v>0</v>
      </c>
      <c r="T26" s="53">
        <f t="shared" ca="1" si="2"/>
        <v>45832</v>
      </c>
      <c r="U26" s="17"/>
      <c r="V26" s="17"/>
      <c r="W26" s="17"/>
      <c r="X26" s="18"/>
      <c r="Y26" s="17"/>
      <c r="Z26" s="17"/>
      <c r="AA26" s="16"/>
      <c r="AB26" s="19"/>
    </row>
    <row r="27" spans="1:28" ht="18" x14ac:dyDescent="0.25">
      <c r="A27" s="35">
        <f t="shared" si="10"/>
        <v>45738</v>
      </c>
      <c r="B27" s="1">
        <f t="shared" si="3"/>
        <v>7</v>
      </c>
      <c r="C27" s="29"/>
      <c r="D27" s="30">
        <f>IF(OR($C27="F",$C27="K",$C27="U",$C27="ZA"),0,LOOKUP($B27,Grundeinstellung!$B$6:$B$12,Grundeinstellung!G$6:G$12))</f>
        <v>0</v>
      </c>
      <c r="E27" s="64">
        <f>IF(OR($C27="F",$C27="K",$C27="U",$C27="ZA"),0,LOOKUP($B27,Grundeinstellung!$B$6:$B$12,Grundeinstellung!C$6:C$12))</f>
        <v>0</v>
      </c>
      <c r="F27" s="65">
        <f>IF(OR($C27="F",$C27="K",$C27="U",$C27="ZA"),0,LOOKUP($B27,Grundeinstellung!$B$6:$B$12,Grundeinstellung!D$6:D$12))</f>
        <v>0</v>
      </c>
      <c r="G27" s="64">
        <f>IF(OR($C27="F",$C27="K",$C27="U",$C27="ZA"),0,LOOKUP($B27,Grundeinstellung!$B$6:$B$12,Grundeinstellung!E$6:E$12))</f>
        <v>0</v>
      </c>
      <c r="H27" s="31">
        <f>IF(OR($C27="F",$C27="K",$C27="U",$C27="ZA"),0,LOOKUP($B27,Grundeinstellung!$B$6:$B$12,Grundeinstellung!F$6:F$12))</f>
        <v>0</v>
      </c>
      <c r="I27" s="65">
        <f t="shared" si="4"/>
        <v>0</v>
      </c>
      <c r="J27" s="56">
        <f t="shared" si="5"/>
        <v>0</v>
      </c>
      <c r="K27" s="56">
        <f t="shared" si="6"/>
        <v>0</v>
      </c>
      <c r="L27" s="5">
        <f t="shared" si="0"/>
        <v>0</v>
      </c>
      <c r="M27" s="32">
        <f t="shared" si="7"/>
        <v>0</v>
      </c>
      <c r="N27" s="33">
        <f t="shared" si="8"/>
        <v>0</v>
      </c>
      <c r="O27" s="33">
        <f>IF($C27="F",0,LOOKUP($B27,Grundeinstellung!$B$6:$B$12,Grundeinstellung!G$6:G$12))</f>
        <v>0</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45739</v>
      </c>
      <c r="B28" s="1">
        <f t="shared" si="3"/>
        <v>1</v>
      </c>
      <c r="C28" s="29"/>
      <c r="D28" s="30">
        <f>IF(OR($C28="F",$C28="K",$C28="U",$C28="ZA"),0,LOOKUP($B28,Grundeinstellung!$B$6:$B$12,Grundeinstellung!G$6:G$12))</f>
        <v>0</v>
      </c>
      <c r="E28" s="64">
        <f>IF(OR($C28="F",$C28="K",$C28="U",$C28="ZA"),0,LOOKUP($B28,Grundeinstellung!$B$6:$B$12,Grundeinstellung!C$6:C$12))</f>
        <v>0</v>
      </c>
      <c r="F28" s="65">
        <f>IF(OR($C28="F",$C28="K",$C28="U",$C28="ZA"),0,LOOKUP($B28,Grundeinstellung!$B$6:$B$12,Grundeinstellung!D$6:D$12))</f>
        <v>0</v>
      </c>
      <c r="G28" s="64">
        <f>IF(OR($C28="F",$C28="K",$C28="U",$C28="ZA"),0,LOOKUP($B28,Grundeinstellung!$B$6:$B$12,Grundeinstellung!E$6:E$12))</f>
        <v>0</v>
      </c>
      <c r="H28" s="31">
        <f>IF(OR($C28="F",$C28="K",$C28="U",$C28="ZA"),0,LOOKUP($B28,Grundeinstellung!$B$6:$B$12,Grundeinstellung!F$6:F$12))</f>
        <v>0</v>
      </c>
      <c r="I28" s="65">
        <f t="shared" si="4"/>
        <v>0</v>
      </c>
      <c r="J28" s="56">
        <f t="shared" si="5"/>
        <v>0</v>
      </c>
      <c r="K28" s="56">
        <f t="shared" si="6"/>
        <v>0</v>
      </c>
      <c r="L28" s="5">
        <f t="shared" si="0"/>
        <v>0</v>
      </c>
      <c r="M28" s="32">
        <f t="shared" si="7"/>
        <v>0</v>
      </c>
      <c r="N28" s="33">
        <f t="shared" si="8"/>
        <v>0</v>
      </c>
      <c r="O28" s="33">
        <f>IF($C28="F",0,LOOKUP($B28,Grundeinstellung!$B$6:$B$12,Grundeinstellung!G$6:G$12))</f>
        <v>0</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45740</v>
      </c>
      <c r="B29" s="1">
        <f t="shared" si="3"/>
        <v>2</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4"/>
        <v>2.083333333333337E-2</v>
      </c>
      <c r="J29" s="56">
        <f t="shared" si="5"/>
        <v>3.4999999999999996</v>
      </c>
      <c r="K29" s="56">
        <f t="shared" si="6"/>
        <v>8.5</v>
      </c>
      <c r="L29" s="5">
        <f t="shared" si="0"/>
        <v>0</v>
      </c>
      <c r="M29" s="32">
        <f t="shared" si="7"/>
        <v>0.33333333333333331</v>
      </c>
      <c r="N29" s="33">
        <f t="shared" si="8"/>
        <v>8</v>
      </c>
      <c r="O29" s="33">
        <f>IF($C29="F",0,LOOKUP($B29,Grundeinstellung!$B$6:$B$12,Grundeinstellung!G$6:G$12))</f>
        <v>8</v>
      </c>
      <c r="P29" s="33">
        <f t="shared" si="9"/>
        <v>0</v>
      </c>
      <c r="R29" s="34"/>
      <c r="S29" s="52">
        <f t="shared" ca="1" si="1"/>
        <v>0</v>
      </c>
      <c r="T29" s="53">
        <f t="shared" ca="1" si="2"/>
        <v>45832</v>
      </c>
      <c r="U29" s="17"/>
      <c r="V29" s="17"/>
      <c r="W29" s="17"/>
      <c r="X29" s="18"/>
      <c r="Y29" s="17"/>
      <c r="Z29" s="17"/>
      <c r="AA29" s="16"/>
      <c r="AB29" s="19"/>
    </row>
    <row r="30" spans="1:28" ht="18" x14ac:dyDescent="0.25">
      <c r="A30" s="35">
        <f t="shared" si="10"/>
        <v>45741</v>
      </c>
      <c r="B30" s="1">
        <f t="shared" si="3"/>
        <v>3</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4"/>
        <v>2.083333333333337E-2</v>
      </c>
      <c r="J30" s="56">
        <f t="shared" si="5"/>
        <v>3.4999999999999996</v>
      </c>
      <c r="K30" s="56">
        <f t="shared" si="6"/>
        <v>8.5</v>
      </c>
      <c r="L30" s="5">
        <f t="shared" si="0"/>
        <v>0</v>
      </c>
      <c r="M30" s="32">
        <f t="shared" si="7"/>
        <v>0.33333333333333331</v>
      </c>
      <c r="N30" s="33">
        <f t="shared" si="8"/>
        <v>8</v>
      </c>
      <c r="O30" s="33">
        <f>IF($C30="F",0,LOOKUP($B30,Grundeinstellung!$B$6:$B$12,Grundeinstellung!G$6:G$12))</f>
        <v>8</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45742</v>
      </c>
      <c r="B31" s="1">
        <f t="shared" si="3"/>
        <v>4</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4"/>
        <v>2.083333333333337E-2</v>
      </c>
      <c r="J31" s="56">
        <f t="shared" si="5"/>
        <v>3.4999999999999996</v>
      </c>
      <c r="K31" s="56">
        <f t="shared" si="6"/>
        <v>8.5</v>
      </c>
      <c r="L31" s="5">
        <f t="shared" si="0"/>
        <v>0</v>
      </c>
      <c r="M31" s="32">
        <f t="shared" si="7"/>
        <v>0.33333333333333331</v>
      </c>
      <c r="N31" s="33">
        <f t="shared" si="8"/>
        <v>8</v>
      </c>
      <c r="O31" s="33">
        <f>IF($C31="F",0,LOOKUP($B31,Grundeinstellung!$B$6:$B$12,Grundeinstellung!G$6:G$12))</f>
        <v>8</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45743</v>
      </c>
      <c r="B32" s="1">
        <f t="shared" si="3"/>
        <v>5</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4"/>
        <v>2.083333333333337E-2</v>
      </c>
      <c r="J32" s="56">
        <f t="shared" si="5"/>
        <v>3.4999999999999996</v>
      </c>
      <c r="K32" s="56">
        <f t="shared" si="6"/>
        <v>8.5</v>
      </c>
      <c r="L32" s="5">
        <f t="shared" si="0"/>
        <v>0</v>
      </c>
      <c r="M32" s="32">
        <f t="shared" si="7"/>
        <v>0.33333333333333331</v>
      </c>
      <c r="N32" s="33">
        <f t="shared" si="8"/>
        <v>8</v>
      </c>
      <c r="O32" s="33">
        <f>IF($C32="F",0,LOOKUP($B32,Grundeinstellung!$B$6:$B$12,Grundeinstellung!G$6:G$12))</f>
        <v>8</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45744</v>
      </c>
      <c r="B33" s="1">
        <f t="shared" si="3"/>
        <v>6</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4"/>
        <v>2.083333333333337E-2</v>
      </c>
      <c r="J33" s="56">
        <f t="shared" si="5"/>
        <v>3.4999999999999996</v>
      </c>
      <c r="K33" s="56">
        <f t="shared" si="6"/>
        <v>8.5</v>
      </c>
      <c r="L33" s="5">
        <f t="shared" si="0"/>
        <v>0</v>
      </c>
      <c r="M33" s="32">
        <f t="shared" si="7"/>
        <v>0.33333333333333331</v>
      </c>
      <c r="N33" s="33">
        <f t="shared" si="8"/>
        <v>8</v>
      </c>
      <c r="O33" s="33">
        <f>IF($C33="F",0,LOOKUP($B33,Grundeinstellung!$B$6:$B$12,Grundeinstellung!G$6:G$12))</f>
        <v>8</v>
      </c>
      <c r="P33" s="33">
        <f t="shared" si="9"/>
        <v>0</v>
      </c>
      <c r="R33" s="72"/>
      <c r="S33" s="52">
        <f t="shared" ca="1" si="1"/>
        <v>0</v>
      </c>
      <c r="T33" s="53">
        <f t="shared" ca="1" si="2"/>
        <v>45832</v>
      </c>
      <c r="U33" s="17"/>
      <c r="V33" s="17"/>
      <c r="W33" s="17"/>
      <c r="X33" s="18"/>
      <c r="Y33" s="17"/>
      <c r="Z33" s="17"/>
      <c r="AA33" s="16"/>
      <c r="AB33" s="19"/>
    </row>
    <row r="34" spans="1:29" ht="18" x14ac:dyDescent="0.25">
      <c r="A34" s="35">
        <f t="shared" si="10"/>
        <v>45745</v>
      </c>
      <c r="B34" s="1">
        <f t="shared" si="3"/>
        <v>7</v>
      </c>
      <c r="C34" s="30"/>
      <c r="D34" s="30">
        <f>IF(OR($C34="F",$C34="K",$C34="U",$C34="ZA"),0,LOOKUP($B34,Grundeinstellung!$B$6:$B$12,Grundeinstellung!G$6:G$12))</f>
        <v>0</v>
      </c>
      <c r="E34" s="64">
        <f>IF(OR($C34="F",$C34="K",$C34="U",$C34="ZA"),0,LOOKUP($B34,Grundeinstellung!$B$6:$B$12,Grundeinstellung!C$6:C$12))</f>
        <v>0</v>
      </c>
      <c r="F34" s="65">
        <f>IF(OR($C34="F",$C34="K",$C34="U",$C34="ZA"),0,LOOKUP($B34,Grundeinstellung!$B$6:$B$12,Grundeinstellung!D$6:D$12))</f>
        <v>0</v>
      </c>
      <c r="G34" s="64">
        <f>IF(OR($C34="F",$C34="K",$C34="U",$C34="ZA"),0,LOOKUP($B34,Grundeinstellung!$B$6:$B$12,Grundeinstellung!E$6:E$12))</f>
        <v>0</v>
      </c>
      <c r="H34" s="31">
        <f>IF(OR($C34="F",$C34="K",$C34="U",$C34="ZA"),0,LOOKUP($B34,Grundeinstellung!$B$6:$B$12,Grundeinstellung!F$6:F$12))</f>
        <v>0</v>
      </c>
      <c r="I34" s="65">
        <f t="shared" si="4"/>
        <v>0</v>
      </c>
      <c r="J34" s="56">
        <f t="shared" si="5"/>
        <v>0</v>
      </c>
      <c r="K34" s="56">
        <f t="shared" si="6"/>
        <v>0</v>
      </c>
      <c r="L34" s="5">
        <f t="shared" si="0"/>
        <v>0</v>
      </c>
      <c r="M34" s="32">
        <f t="shared" si="7"/>
        <v>0</v>
      </c>
      <c r="N34" s="33">
        <f t="shared" si="8"/>
        <v>0</v>
      </c>
      <c r="O34" s="33">
        <f>IF($C34="F",0,LOOKUP($B34,Grundeinstellung!$B$6:$B$12,Grundeinstellung!G$6:G$12))</f>
        <v>0</v>
      </c>
      <c r="P34" s="33">
        <f t="shared" si="9"/>
        <v>0</v>
      </c>
      <c r="R34" s="34"/>
      <c r="S34" s="52">
        <f t="shared" ca="1" si="1"/>
        <v>0</v>
      </c>
      <c r="T34" s="53">
        <f t="shared" ca="1" si="2"/>
        <v>45832</v>
      </c>
      <c r="U34" s="17"/>
      <c r="V34" s="17"/>
      <c r="W34" s="17"/>
      <c r="X34" s="18"/>
      <c r="Y34" s="17"/>
      <c r="Z34" s="17"/>
      <c r="AA34" s="16"/>
      <c r="AB34" s="19"/>
    </row>
    <row r="35" spans="1:29" ht="18" x14ac:dyDescent="0.25">
      <c r="A35" s="35">
        <f t="shared" si="10"/>
        <v>45746</v>
      </c>
      <c r="B35" s="1">
        <f t="shared" si="3"/>
        <v>1</v>
      </c>
      <c r="C35" s="30"/>
      <c r="D35" s="30">
        <f>IF(OR($C35="F",$C35="K",$C35="U",$C35="ZA"),0,LOOKUP($B35,Grundeinstellung!$B$6:$B$12,Grundeinstellung!G$6:G$12))</f>
        <v>0</v>
      </c>
      <c r="E35" s="64">
        <f>IF(OR($C35="F",$C35="K",$C35="U",$C35="ZA"),0,LOOKUP($B35,Grundeinstellung!$B$6:$B$12,Grundeinstellung!C$6:C$12))</f>
        <v>0</v>
      </c>
      <c r="F35" s="65">
        <f>IF(OR($C35="F",$C35="K",$C35="U",$C35="ZA"),0,LOOKUP($B35,Grundeinstellung!$B$6:$B$12,Grundeinstellung!D$6:D$12))</f>
        <v>0</v>
      </c>
      <c r="G35" s="64">
        <f>IF(OR($C35="F",$C35="K",$C35="U",$C35="ZA"),0,LOOKUP($B35,Grundeinstellung!$B$6:$B$12,Grundeinstellung!E$6:E$12))</f>
        <v>0</v>
      </c>
      <c r="H35" s="31">
        <f>IF(OR($C35="F",$C35="K",$C35="U",$C35="ZA"),0,LOOKUP($B35,Grundeinstellung!$B$6:$B$12,Grundeinstellung!F$6:F$12))</f>
        <v>0</v>
      </c>
      <c r="I35" s="65">
        <f t="shared" si="4"/>
        <v>0</v>
      </c>
      <c r="J35" s="56">
        <f t="shared" si="5"/>
        <v>0</v>
      </c>
      <c r="K35" s="56">
        <f t="shared" si="6"/>
        <v>0</v>
      </c>
      <c r="L35" s="5">
        <f t="shared" si="0"/>
        <v>0</v>
      </c>
      <c r="M35" s="32">
        <f t="shared" si="7"/>
        <v>0</v>
      </c>
      <c r="N35" s="33">
        <f t="shared" si="8"/>
        <v>0</v>
      </c>
      <c r="O35" s="33">
        <f>IF($C35="F",0,LOOKUP($B35,Grundeinstellung!$B$6:$B$12,Grundeinstellung!G$6:G$12))</f>
        <v>0</v>
      </c>
      <c r="P35" s="33">
        <f t="shared" si="9"/>
        <v>0</v>
      </c>
      <c r="R35" s="34"/>
      <c r="S35" s="52">
        <f t="shared" ca="1" si="1"/>
        <v>0</v>
      </c>
      <c r="T35" s="53">
        <f t="shared" ca="1" si="2"/>
        <v>45832</v>
      </c>
      <c r="U35" s="17"/>
      <c r="V35" s="17"/>
      <c r="W35" s="17"/>
      <c r="X35" s="18"/>
      <c r="Y35" s="17"/>
      <c r="Z35" s="17"/>
      <c r="AA35" s="16"/>
      <c r="AB35" s="19"/>
    </row>
    <row r="36" spans="1:29" ht="18" x14ac:dyDescent="0.25">
      <c r="A36" s="44">
        <f t="shared" si="10"/>
        <v>45747</v>
      </c>
      <c r="B36" s="45">
        <f t="shared" si="3"/>
        <v>2</v>
      </c>
      <c r="C36" s="46"/>
      <c r="D36" s="46">
        <f>IF(OR($C36="F",$C36="K",$C36="U",$C36="ZA"),0,LOOKUP($B36,Grundeinstellung!$B$6:$B$12,Grundeinstellung!G$6:G$12))</f>
        <v>8</v>
      </c>
      <c r="E36" s="66">
        <f>IF(OR($C36="F",$C36="K",$C36="U",$C36="ZA"),0,LOOKUP($B36,Grundeinstellung!$B$6:$B$12,Grundeinstellung!C$6:C$12))</f>
        <v>0.35416666666666669</v>
      </c>
      <c r="F36" s="67">
        <f>IF(OR($C36="F",$C36="K",$C36="U",$C36="ZA"),0,LOOKUP($B36,Grundeinstellung!$B$6:$B$12,Grundeinstellung!D$6:D$12))</f>
        <v>0.70833333333333337</v>
      </c>
      <c r="G36" s="66">
        <f>IF(OR($C36="F",$C36="K",$C36="U",$C36="ZA"),0,LOOKUP($B36,Grundeinstellung!$B$6:$B$12,Grundeinstellung!E$6:E$12))</f>
        <v>0.5</v>
      </c>
      <c r="H36" s="47">
        <f>IF(OR($C36="F",$C36="K",$C36="U",$C36="ZA"),0,LOOKUP($B36,Grundeinstellung!$B$6:$B$12,Grundeinstellung!F$6:F$12))</f>
        <v>0.52083333333333337</v>
      </c>
      <c r="I36" s="67">
        <f t="shared" si="4"/>
        <v>2.083333333333337E-2</v>
      </c>
      <c r="J36" s="56">
        <f t="shared" si="5"/>
        <v>3.4999999999999996</v>
      </c>
      <c r="K36" s="68">
        <f t="shared" si="6"/>
        <v>8.5</v>
      </c>
      <c r="L36" s="69">
        <f t="shared" si="0"/>
        <v>0</v>
      </c>
      <c r="M36" s="48">
        <f t="shared" si="7"/>
        <v>0.33333333333333331</v>
      </c>
      <c r="N36" s="49">
        <f t="shared" si="8"/>
        <v>8</v>
      </c>
      <c r="O36" s="49">
        <f>IF($C36="F",0,LOOKUP($B36,Grundeinstellung!$B$6:$B$12,Grundeinstellung!G$6:G$12))</f>
        <v>8</v>
      </c>
      <c r="P36" s="49">
        <f t="shared" si="9"/>
        <v>0</v>
      </c>
      <c r="Q36" s="50"/>
      <c r="R36" s="70"/>
      <c r="S36" s="52">
        <f t="shared" ca="1" si="1"/>
        <v>0</v>
      </c>
      <c r="T36" s="53">
        <f t="shared" ca="1" si="2"/>
        <v>45832</v>
      </c>
      <c r="U36" s="17"/>
      <c r="V36" s="17"/>
      <c r="W36" s="17"/>
      <c r="X36" s="18"/>
      <c r="Y36" s="17"/>
      <c r="Z36" s="17"/>
      <c r="AA36" s="16"/>
      <c r="AB36" s="19"/>
    </row>
    <row r="37" spans="1:29" ht="20.25" x14ac:dyDescent="0.3">
      <c r="A37" s="5"/>
      <c r="F37" s="161" t="s">
        <v>40</v>
      </c>
      <c r="G37" s="161"/>
      <c r="H37" s="13"/>
      <c r="I37" s="13"/>
      <c r="J37" s="13"/>
      <c r="K37" s="57"/>
      <c r="L37" s="57"/>
      <c r="N37" s="6">
        <f>SUM(N6:N36)</f>
        <v>168</v>
      </c>
      <c r="O37" s="6">
        <f>SUM(O6:O36)</f>
        <v>168</v>
      </c>
      <c r="P37" s="6">
        <f>SUM(P6:P36)</f>
        <v>0</v>
      </c>
      <c r="S37" s="52">
        <f t="shared" ca="1" si="1"/>
        <v>0</v>
      </c>
      <c r="T37" s="53">
        <f t="shared" ca="1" si="2"/>
        <v>45832</v>
      </c>
      <c r="U37" s="16"/>
      <c r="V37" s="16"/>
      <c r="W37" s="16"/>
      <c r="X37" s="16"/>
      <c r="Y37" s="16"/>
      <c r="Z37" s="16"/>
      <c r="AA37" s="26"/>
      <c r="AB37" s="26"/>
    </row>
    <row r="38" spans="1:29" ht="20.25" x14ac:dyDescent="0.3">
      <c r="C38" s="162">
        <f>+O37</f>
        <v>168</v>
      </c>
      <c r="D38" s="162"/>
      <c r="E38" s="154" t="s">
        <v>41</v>
      </c>
      <c r="F38" s="154"/>
      <c r="G38" s="154"/>
      <c r="H38" s="55"/>
      <c r="I38" s="55"/>
      <c r="J38" s="55"/>
      <c r="K38" s="55"/>
      <c r="L38" s="55"/>
      <c r="S38" s="52">
        <f t="shared" ca="1" si="1"/>
        <v>0</v>
      </c>
      <c r="T38" s="53">
        <f t="shared" ca="1" si="2"/>
        <v>45832</v>
      </c>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+Februar!P42</f>
        <v>0</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59" t="s">
        <v>36</v>
      </c>
      <c r="O43" s="9"/>
      <c r="P43" s="9">
        <f>SUM(P40:P42)</f>
        <v>0</v>
      </c>
    </row>
    <row r="44" spans="1:29" x14ac:dyDescent="0.2">
      <c r="A44" s="12" t="s">
        <v>21</v>
      </c>
    </row>
    <row r="45" spans="1:29" ht="20.25" x14ac:dyDescent="0.3">
      <c r="A45" s="13" t="s">
        <v>19</v>
      </c>
      <c r="C45" s="5">
        <f>COUNTIF(C7:C36,"F")</f>
        <v>0</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Grundeinstellung!J28</f>
        <v>35</v>
      </c>
      <c r="D49" s="5"/>
      <c r="O49" s="89"/>
      <c r="P49" s="15"/>
      <c r="Q49" s="20"/>
      <c r="R49" s="88"/>
      <c r="S49" s="20"/>
      <c r="T49" s="26"/>
    </row>
    <row r="50" spans="1:20" ht="15" x14ac:dyDescent="0.2">
      <c r="A50" s="4" t="s">
        <v>76</v>
      </c>
      <c r="C50" s="87">
        <f>Jänner!P45+Februar!P45+P45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263" priority="23" stopIfTrue="1">
      <formula>OR($B6=1,$B6=7)</formula>
    </cfRule>
    <cfRule type="expression" dxfId="262" priority="24" stopIfTrue="1">
      <formula>$C6="F"</formula>
    </cfRule>
  </conditionalFormatting>
  <conditionalFormatting sqref="B6:C35">
    <cfRule type="expression" dxfId="261" priority="21" stopIfTrue="1">
      <formula>OR($B6=1,$B6=7)</formula>
    </cfRule>
    <cfRule type="expression" dxfId="260" priority="22" stopIfTrue="1">
      <formula>$C6="F"</formula>
    </cfRule>
  </conditionalFormatting>
  <conditionalFormatting sqref="B36:K36">
    <cfRule type="expression" dxfId="259" priority="30" stopIfTrue="1">
      <formula>OR($B36=1,$B36=7)</formula>
    </cfRule>
    <cfRule type="expression" dxfId="258" priority="31" stopIfTrue="1">
      <formula>$C36="F"</formula>
    </cfRule>
  </conditionalFormatting>
  <conditionalFormatting sqref="D6:F6">
    <cfRule type="expression" dxfId="257" priority="53" stopIfTrue="1">
      <formula>OR($B6=1,$B6=7)</formula>
    </cfRule>
    <cfRule type="expression" dxfId="256" priority="54" stopIfTrue="1">
      <formula>$C6="F"</formula>
    </cfRule>
  </conditionalFormatting>
  <conditionalFormatting sqref="D7:I35">
    <cfRule type="expression" dxfId="255" priority="11" stopIfTrue="1">
      <formula>OR($B7=1,$B7=7)</formula>
    </cfRule>
    <cfRule type="expression" dxfId="254" priority="12" stopIfTrue="1">
      <formula>$C7="F"</formula>
    </cfRule>
  </conditionalFormatting>
  <conditionalFormatting sqref="G6:I6">
    <cfRule type="expression" dxfId="253" priority="55" stopIfTrue="1">
      <formula>$L6=1</formula>
    </cfRule>
    <cfRule type="expression" dxfId="252" priority="56" stopIfTrue="1">
      <formula>OR($B6=1,$B6=7)</formula>
    </cfRule>
    <cfRule type="expression" dxfId="251" priority="57" stopIfTrue="1">
      <formula>$C6="F"</formula>
    </cfRule>
  </conditionalFormatting>
  <conditionalFormatting sqref="G7:J35">
    <cfRule type="expression" dxfId="250" priority="3" stopIfTrue="1">
      <formula>$L7=1</formula>
    </cfRule>
  </conditionalFormatting>
  <conditionalFormatting sqref="G36:J36">
    <cfRule type="expression" dxfId="249" priority="29" stopIfTrue="1">
      <formula>$L36=1</formula>
    </cfRule>
  </conditionalFormatting>
  <conditionalFormatting sqref="J6">
    <cfRule type="expression" dxfId="248" priority="65" stopIfTrue="1">
      <formula>$L6=1</formula>
    </cfRule>
  </conditionalFormatting>
  <conditionalFormatting sqref="J35:J36">
    <cfRule type="expression" dxfId="247" priority="4" stopIfTrue="1">
      <formula>OR($B35=1,$B35=7)</formula>
    </cfRule>
    <cfRule type="expression" dxfId="246" priority="5" stopIfTrue="1">
      <formula>$C35="F"</formula>
    </cfRule>
  </conditionalFormatting>
  <conditionalFormatting sqref="J6:K6">
    <cfRule type="expression" dxfId="245" priority="66" stopIfTrue="1">
      <formula>OR($B6=1,$B6=7)</formula>
    </cfRule>
    <cfRule type="expression" dxfId="244" priority="67" stopIfTrue="1">
      <formula>$C6="F"</formula>
    </cfRule>
  </conditionalFormatting>
  <conditionalFormatting sqref="J6:K34">
    <cfRule type="expression" dxfId="243" priority="61" stopIfTrue="1">
      <formula>OR($B6=1,$B6=7)</formula>
    </cfRule>
    <cfRule type="expression" dxfId="242" priority="62" stopIfTrue="1">
      <formula>$C6="F"</formula>
    </cfRule>
  </conditionalFormatting>
  <conditionalFormatting sqref="J7:K35">
    <cfRule type="expression" dxfId="241" priority="1" stopIfTrue="1">
      <formula>OR($B7=1,$B7=7)</formula>
    </cfRule>
    <cfRule type="expression" dxfId="240" priority="2" stopIfTrue="1">
      <formula>$C7="F"</formula>
    </cfRule>
  </conditionalFormatting>
  <conditionalFormatting sqref="K35">
    <cfRule type="expression" dxfId="239" priority="15" stopIfTrue="1">
      <formula>OR($B35=1,$B35=7)</formula>
    </cfRule>
    <cfRule type="expression" dxfId="238" priority="16" stopIfTrue="1">
      <formula>$C35="F"</formula>
    </cfRule>
  </conditionalFormatting>
  <conditionalFormatting sqref="K36">
    <cfRule type="expression" dxfId="237" priority="41" stopIfTrue="1">
      <formula>OR($B36=1,$B36=7)</formula>
    </cfRule>
    <cfRule type="expression" dxfId="236" priority="42" stopIfTrue="1">
      <formula>$C36="F"</formula>
    </cfRule>
  </conditionalFormatting>
  <conditionalFormatting sqref="M6:R36">
    <cfRule type="expression" dxfId="235" priority="8" stopIfTrue="1">
      <formula>OR($B6=1,$B6=7)</formula>
    </cfRule>
    <cfRule type="expression" dxfId="234" priority="9" stopIfTrue="1">
      <formula>$C6="F"</formula>
    </cfRule>
  </conditionalFormatting>
  <conditionalFormatting sqref="N6:N36">
    <cfRule type="cellIs" dxfId="233" priority="6" stopIfTrue="1" operator="greaterThan">
      <formula>10</formula>
    </cfRule>
    <cfRule type="cellIs" dxfId="232" priority="7" stopIfTrue="1" operator="equal">
      <formula>10</formula>
    </cfRule>
  </conditionalFormatting>
  <conditionalFormatting sqref="S6:S38">
    <cfRule type="cellIs" dxfId="231" priority="95"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ignoredErrors>
    <ignoredError sqref="D6:I3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4.5703125" style="1" customWidth="1" collapsed="1"/>
    <col min="4" max="4" width="4" style="1"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45748</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+März!A36+1</f>
        <v>45748</v>
      </c>
      <c r="B6" s="1">
        <f>WEEKDAY(A6,1)</f>
        <v>3</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+H6-G6</f>
        <v>2.083333333333337E-2</v>
      </c>
      <c r="J6" s="56">
        <f>IF(K6&lt;6.1,0,IF(G6=0,(G6-E6)*-24,(G6-E6)*24))</f>
        <v>3.4999999999999996</v>
      </c>
      <c r="K6" s="56">
        <f>(F6-E6)*24</f>
        <v>8.5</v>
      </c>
      <c r="L6" s="5">
        <f t="shared" ref="L6:L35" si="0">IF(J6&gt;6,1,0)</f>
        <v>0</v>
      </c>
      <c r="M6" s="32">
        <f>F6-E6-I6</f>
        <v>0.33333333333333331</v>
      </c>
      <c r="N6" s="33">
        <f>IF(OR(C6="K",C6="U"),O6,M6*24)</f>
        <v>8</v>
      </c>
      <c r="O6" s="33">
        <f>IF($C6="F",0,LOOKUP($B6,Grundeinstellung!$B$6:$B$12,Grundeinstellung!G$6:G$12))</f>
        <v>8</v>
      </c>
      <c r="P6" s="33">
        <f>N6-O6</f>
        <v>0</v>
      </c>
      <c r="R6" s="34"/>
      <c r="S6" s="52">
        <f t="shared" ref="S6:S37" ca="1" si="1">IF(A6=T6,"heute",0)</f>
        <v>0</v>
      </c>
      <c r="T6" s="53">
        <f t="shared" ref="T6:T37" ca="1" si="2">TODAY()</f>
        <v>45832</v>
      </c>
      <c r="U6" s="17"/>
      <c r="V6" s="17"/>
      <c r="W6" s="17"/>
      <c r="X6" s="18"/>
      <c r="Y6" s="17"/>
      <c r="Z6" s="17"/>
      <c r="AA6" s="16"/>
      <c r="AB6" s="19"/>
    </row>
    <row r="7" spans="1:28" ht="18" x14ac:dyDescent="0.25">
      <c r="A7" s="35">
        <f>A6+1</f>
        <v>45749</v>
      </c>
      <c r="B7" s="1">
        <f t="shared" ref="B7:B35" si="3">WEEKDAY(A7,1)</f>
        <v>4</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ref="I7:I35" si="4">+H7-G7</f>
        <v>2.083333333333337E-2</v>
      </c>
      <c r="J7" s="56">
        <f t="shared" ref="J7:J35" si="5">IF(K7&lt;6.1,0,IF(G7=0,(G7-E7)*-24,(G7-E7)*24))</f>
        <v>3.4999999999999996</v>
      </c>
      <c r="K7" s="56">
        <f t="shared" ref="K7:K35" si="6">(F7-E7)*24</f>
        <v>8.5</v>
      </c>
      <c r="L7" s="5">
        <f t="shared" si="0"/>
        <v>0</v>
      </c>
      <c r="M7" s="32">
        <f t="shared" ref="M7:M35" si="7">F7-E7-I7</f>
        <v>0.33333333333333331</v>
      </c>
      <c r="N7" s="33">
        <f t="shared" ref="N7:N35" si="8">IF(OR(C7="K",C7="U"),O7,M7*24)</f>
        <v>8</v>
      </c>
      <c r="O7" s="33">
        <f>IF($C7="F",0,LOOKUP($B7,Grundeinstellung!$B$6:$B$12,Grundeinstellung!G$6:G$12))</f>
        <v>8</v>
      </c>
      <c r="P7" s="33">
        <f t="shared" ref="P7:P35" si="9">N7-O7</f>
        <v>0</v>
      </c>
      <c r="R7" s="34"/>
      <c r="S7" s="52">
        <f t="shared" ca="1" si="1"/>
        <v>0</v>
      </c>
      <c r="T7" s="53">
        <f t="shared" ca="1" si="2"/>
        <v>45832</v>
      </c>
      <c r="U7" s="17"/>
      <c r="V7" s="17"/>
      <c r="W7" s="17"/>
      <c r="X7" s="18"/>
      <c r="Y7" s="17"/>
      <c r="Z7" s="17"/>
      <c r="AA7" s="16"/>
      <c r="AB7" s="19"/>
    </row>
    <row r="8" spans="1:28" ht="18" x14ac:dyDescent="0.25">
      <c r="A8" s="35">
        <f t="shared" ref="A8:A35" si="10">A7+1</f>
        <v>45750</v>
      </c>
      <c r="B8" s="1">
        <f t="shared" si="3"/>
        <v>5</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4"/>
        <v>2.083333333333337E-2</v>
      </c>
      <c r="J8" s="56">
        <f t="shared" si="5"/>
        <v>3.4999999999999996</v>
      </c>
      <c r="K8" s="56">
        <f t="shared" si="6"/>
        <v>8.5</v>
      </c>
      <c r="L8" s="5">
        <f t="shared" si="0"/>
        <v>0</v>
      </c>
      <c r="M8" s="32">
        <f t="shared" si="7"/>
        <v>0.33333333333333331</v>
      </c>
      <c r="N8" s="33">
        <f t="shared" si="8"/>
        <v>8</v>
      </c>
      <c r="O8" s="33">
        <f>IF($C8="F",0,LOOKUP($B8,Grundeinstellung!$B$6:$B$12,Grundeinstellung!G$6:G$12))</f>
        <v>8</v>
      </c>
      <c r="P8" s="33">
        <f t="shared" si="9"/>
        <v>0</v>
      </c>
      <c r="R8" s="34"/>
      <c r="S8" s="52">
        <f t="shared" ca="1" si="1"/>
        <v>0</v>
      </c>
      <c r="T8" s="53">
        <f t="shared" ca="1" si="2"/>
        <v>45832</v>
      </c>
      <c r="U8" s="17"/>
      <c r="V8" s="17"/>
      <c r="W8" s="17"/>
      <c r="X8" s="18"/>
      <c r="Y8" s="17"/>
      <c r="Z8" s="17"/>
      <c r="AA8" s="16"/>
      <c r="AB8" s="19"/>
    </row>
    <row r="9" spans="1:28" ht="18" x14ac:dyDescent="0.25">
      <c r="A9" s="35">
        <f t="shared" si="10"/>
        <v>45751</v>
      </c>
      <c r="B9" s="1">
        <f t="shared" si="3"/>
        <v>6</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4"/>
        <v>2.083333333333337E-2</v>
      </c>
      <c r="J9" s="56">
        <f t="shared" si="5"/>
        <v>3.4999999999999996</v>
      </c>
      <c r="K9" s="56">
        <f t="shared" si="6"/>
        <v>8.5</v>
      </c>
      <c r="L9" s="5">
        <f t="shared" si="0"/>
        <v>0</v>
      </c>
      <c r="M9" s="32">
        <f t="shared" si="7"/>
        <v>0.33333333333333331</v>
      </c>
      <c r="N9" s="33">
        <f t="shared" si="8"/>
        <v>8</v>
      </c>
      <c r="O9" s="33">
        <f>IF($C9="F",0,LOOKUP($B9,Grundeinstellung!$B$6:$B$12,Grundeinstellung!G$6:G$12))</f>
        <v>8</v>
      </c>
      <c r="P9" s="33">
        <f t="shared" si="9"/>
        <v>0</v>
      </c>
      <c r="R9" s="34"/>
      <c r="S9" s="52">
        <f t="shared" ca="1" si="1"/>
        <v>0</v>
      </c>
      <c r="T9" s="53">
        <f t="shared" ca="1" si="2"/>
        <v>45832</v>
      </c>
      <c r="U9" s="17"/>
      <c r="V9" s="17"/>
      <c r="W9" s="17"/>
      <c r="X9" s="18"/>
      <c r="Y9" s="17"/>
      <c r="Z9" s="17"/>
      <c r="AA9" s="16"/>
      <c r="AB9" s="19"/>
    </row>
    <row r="10" spans="1:28" ht="18" x14ac:dyDescent="0.25">
      <c r="A10" s="35">
        <f t="shared" si="10"/>
        <v>45752</v>
      </c>
      <c r="B10" s="1">
        <f t="shared" si="3"/>
        <v>7</v>
      </c>
      <c r="C10" s="29"/>
      <c r="D10" s="30">
        <f>IF(OR($C10="F",$C10="K",$C10="U",$C10="ZA"),0,LOOKUP($B10,Grundeinstellung!$B$6:$B$12,Grundeinstellung!G$6:G$12))</f>
        <v>0</v>
      </c>
      <c r="E10" s="64">
        <f>IF(OR($C10="F",$C10="K",$C10="U",$C10="ZA"),0,LOOKUP($B10,Grundeinstellung!$B$6:$B$12,Grundeinstellung!C$6:C$12))</f>
        <v>0</v>
      </c>
      <c r="F10" s="65">
        <f>IF(OR($C10="F",$C10="K",$C10="U",$C10="ZA"),0,LOOKUP($B10,Grundeinstellung!$B$6:$B$12,Grundeinstellung!D$6:D$12))</f>
        <v>0</v>
      </c>
      <c r="G10" s="64">
        <f>IF(OR($C10="F",$C10="K",$C10="U",$C10="ZA"),0,LOOKUP($B10,Grundeinstellung!$B$6:$B$12,Grundeinstellung!E$6:E$12))</f>
        <v>0</v>
      </c>
      <c r="H10" s="31">
        <f>IF(OR($C10="F",$C10="K",$C10="U",$C10="ZA"),0,LOOKUP($B10,Grundeinstellung!$B$6:$B$12,Grundeinstellung!F$6:F$12))</f>
        <v>0</v>
      </c>
      <c r="I10" s="65">
        <f t="shared" si="4"/>
        <v>0</v>
      </c>
      <c r="J10" s="56">
        <f t="shared" si="5"/>
        <v>0</v>
      </c>
      <c r="K10" s="56">
        <f t="shared" si="6"/>
        <v>0</v>
      </c>
      <c r="L10" s="5">
        <f t="shared" si="0"/>
        <v>0</v>
      </c>
      <c r="M10" s="32">
        <f t="shared" si="7"/>
        <v>0</v>
      </c>
      <c r="N10" s="33">
        <f t="shared" si="8"/>
        <v>0</v>
      </c>
      <c r="O10" s="33">
        <f>IF($C10="F",0,LOOKUP($B10,Grundeinstellung!$B$6:$B$12,Grundeinstellung!G$6:G$12))</f>
        <v>0</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45753</v>
      </c>
      <c r="B11" s="1">
        <f t="shared" si="3"/>
        <v>1</v>
      </c>
      <c r="C11" s="29"/>
      <c r="D11" s="30">
        <f>IF(OR($C11="F",$C11="K",$C11="U",$C11="ZA"),0,LOOKUP($B11,Grundeinstellung!$B$6:$B$12,Grundeinstellung!G$6:G$12))</f>
        <v>0</v>
      </c>
      <c r="E11" s="64">
        <f>IF(OR($C11="F",$C11="K",$C11="U",$C11="ZA"),0,LOOKUP($B11,Grundeinstellung!$B$6:$B$12,Grundeinstellung!C$6:C$12))</f>
        <v>0</v>
      </c>
      <c r="F11" s="65">
        <f>IF(OR($C11="F",$C11="K",$C11="U",$C11="ZA"),0,LOOKUP($B11,Grundeinstellung!$B$6:$B$12,Grundeinstellung!D$6:D$12))</f>
        <v>0</v>
      </c>
      <c r="G11" s="64">
        <f>IF(OR($C11="F",$C11="K",$C11="U",$C11="ZA"),0,LOOKUP($B11,Grundeinstellung!$B$6:$B$12,Grundeinstellung!E$6:E$12))</f>
        <v>0</v>
      </c>
      <c r="H11" s="31">
        <f>IF(OR($C11="F",$C11="K",$C11="U",$C11="ZA"),0,LOOKUP($B11,Grundeinstellung!$B$6:$B$12,Grundeinstellung!F$6:F$12))</f>
        <v>0</v>
      </c>
      <c r="I11" s="65">
        <f t="shared" si="4"/>
        <v>0</v>
      </c>
      <c r="J11" s="56">
        <f t="shared" si="5"/>
        <v>0</v>
      </c>
      <c r="K11" s="56">
        <f t="shared" si="6"/>
        <v>0</v>
      </c>
      <c r="L11" s="5">
        <f t="shared" si="0"/>
        <v>0</v>
      </c>
      <c r="M11" s="32">
        <f t="shared" si="7"/>
        <v>0</v>
      </c>
      <c r="N11" s="33">
        <f t="shared" si="8"/>
        <v>0</v>
      </c>
      <c r="O11" s="33">
        <f>IF($C11="F",0,LOOKUP($B11,Grundeinstellung!$B$6:$B$12,Grundeinstellung!G$6:G$12))</f>
        <v>0</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45754</v>
      </c>
      <c r="B12" s="1">
        <f t="shared" si="3"/>
        <v>2</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4"/>
        <v>2.083333333333337E-2</v>
      </c>
      <c r="J12" s="56">
        <f t="shared" si="5"/>
        <v>3.4999999999999996</v>
      </c>
      <c r="K12" s="56">
        <f t="shared" si="6"/>
        <v>8.5</v>
      </c>
      <c r="L12" s="5">
        <f t="shared" si="0"/>
        <v>0</v>
      </c>
      <c r="M12" s="32">
        <f t="shared" si="7"/>
        <v>0.33333333333333331</v>
      </c>
      <c r="N12" s="33">
        <f t="shared" si="8"/>
        <v>8</v>
      </c>
      <c r="O12" s="33">
        <f>IF($C12="F",0,LOOKUP($B12,Grundeinstellung!$B$6:$B$12,Grundeinstellung!G$6:G$12))</f>
        <v>8</v>
      </c>
      <c r="P12" s="33">
        <f t="shared" si="9"/>
        <v>0</v>
      </c>
      <c r="R12" s="30"/>
      <c r="S12" s="52">
        <f t="shared" ca="1" si="1"/>
        <v>0</v>
      </c>
      <c r="T12" s="53">
        <f t="shared" ca="1" si="2"/>
        <v>45832</v>
      </c>
      <c r="U12" s="17"/>
      <c r="V12" s="17"/>
      <c r="W12" s="17"/>
      <c r="X12" s="18"/>
      <c r="Y12" s="17"/>
      <c r="Z12" s="17"/>
      <c r="AA12" s="16"/>
      <c r="AB12" s="19"/>
    </row>
    <row r="13" spans="1:28" ht="18" x14ac:dyDescent="0.25">
      <c r="A13" s="35">
        <f t="shared" si="10"/>
        <v>45755</v>
      </c>
      <c r="B13" s="1">
        <f t="shared" si="3"/>
        <v>3</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4"/>
        <v>2.083333333333337E-2</v>
      </c>
      <c r="J13" s="56">
        <f t="shared" si="5"/>
        <v>3.4999999999999996</v>
      </c>
      <c r="K13" s="56">
        <f t="shared" si="6"/>
        <v>8.5</v>
      </c>
      <c r="L13" s="5">
        <f t="shared" si="0"/>
        <v>0</v>
      </c>
      <c r="M13" s="32">
        <f t="shared" si="7"/>
        <v>0.33333333333333331</v>
      </c>
      <c r="N13" s="33">
        <f t="shared" si="8"/>
        <v>8</v>
      </c>
      <c r="O13" s="33">
        <f>IF($C13="F",0,LOOKUP($B13,Grundeinstellung!$B$6:$B$12,Grundeinstellung!G$6:G$12))</f>
        <v>8</v>
      </c>
      <c r="P13" s="33">
        <f t="shared" si="9"/>
        <v>0</v>
      </c>
      <c r="R13" s="34"/>
      <c r="S13" s="52">
        <f t="shared" ca="1" si="1"/>
        <v>0</v>
      </c>
      <c r="T13" s="53">
        <f t="shared" ca="1" si="2"/>
        <v>45832</v>
      </c>
      <c r="U13" s="17"/>
      <c r="V13" s="17"/>
      <c r="W13" s="17"/>
      <c r="X13" s="18"/>
      <c r="Y13" s="17"/>
      <c r="Z13" s="17"/>
      <c r="AA13" s="16"/>
      <c r="AB13" s="19"/>
    </row>
    <row r="14" spans="1:28" ht="18" x14ac:dyDescent="0.25">
      <c r="A14" s="35">
        <f t="shared" si="10"/>
        <v>45756</v>
      </c>
      <c r="B14" s="1">
        <f t="shared" si="3"/>
        <v>4</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4"/>
        <v>2.083333333333337E-2</v>
      </c>
      <c r="J14" s="56">
        <f t="shared" si="5"/>
        <v>3.4999999999999996</v>
      </c>
      <c r="K14" s="56">
        <f t="shared" si="6"/>
        <v>8.5</v>
      </c>
      <c r="L14" s="5">
        <f t="shared" si="0"/>
        <v>0</v>
      </c>
      <c r="M14" s="32">
        <f t="shared" si="7"/>
        <v>0.33333333333333331</v>
      </c>
      <c r="N14" s="33">
        <f t="shared" si="8"/>
        <v>8</v>
      </c>
      <c r="O14" s="33">
        <f>IF($C14="F",0,LOOKUP($B14,Grundeinstellung!$B$6:$B$12,Grundeinstellung!G$6:G$12))</f>
        <v>8</v>
      </c>
      <c r="P14" s="33">
        <f t="shared" si="9"/>
        <v>0</v>
      </c>
      <c r="R14" s="54"/>
      <c r="S14" s="52">
        <f t="shared" ca="1" si="1"/>
        <v>0</v>
      </c>
      <c r="T14" s="53">
        <f t="shared" ca="1" si="2"/>
        <v>45832</v>
      </c>
      <c r="U14" s="17"/>
      <c r="V14" s="17"/>
      <c r="W14" s="17"/>
      <c r="X14" s="18"/>
      <c r="Y14" s="17"/>
      <c r="Z14" s="17"/>
      <c r="AA14" s="16"/>
      <c r="AB14" s="19"/>
    </row>
    <row r="15" spans="1:28" ht="18" x14ac:dyDescent="0.25">
      <c r="A15" s="35">
        <f t="shared" si="10"/>
        <v>45757</v>
      </c>
      <c r="B15" s="1">
        <f t="shared" si="3"/>
        <v>5</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4"/>
        <v>2.083333333333337E-2</v>
      </c>
      <c r="J15" s="56">
        <f t="shared" si="5"/>
        <v>3.4999999999999996</v>
      </c>
      <c r="K15" s="56">
        <f t="shared" si="6"/>
        <v>8.5</v>
      </c>
      <c r="L15" s="5">
        <f t="shared" si="0"/>
        <v>0</v>
      </c>
      <c r="M15" s="32">
        <f t="shared" si="7"/>
        <v>0.33333333333333331</v>
      </c>
      <c r="N15" s="33">
        <f t="shared" si="8"/>
        <v>8</v>
      </c>
      <c r="O15" s="33">
        <f>IF($C15="F",0,LOOKUP($B15,Grundeinstellung!$B$6:$B$12,Grundeinstellung!G$6:G$12))</f>
        <v>8</v>
      </c>
      <c r="P15" s="33">
        <f t="shared" si="9"/>
        <v>0</v>
      </c>
      <c r="R15" s="34"/>
      <c r="S15" s="52">
        <f t="shared" ca="1" si="1"/>
        <v>0</v>
      </c>
      <c r="T15" s="53">
        <f t="shared" ca="1" si="2"/>
        <v>45832</v>
      </c>
      <c r="U15" s="17"/>
      <c r="V15" s="17"/>
      <c r="W15" s="17"/>
      <c r="X15" s="18"/>
      <c r="Y15" s="17"/>
      <c r="Z15" s="17"/>
      <c r="AA15" s="16"/>
      <c r="AB15" s="19"/>
    </row>
    <row r="16" spans="1:28" ht="18" x14ac:dyDescent="0.25">
      <c r="A16" s="35">
        <f t="shared" si="10"/>
        <v>45758</v>
      </c>
      <c r="B16" s="1">
        <f t="shared" si="3"/>
        <v>6</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4"/>
        <v>2.083333333333337E-2</v>
      </c>
      <c r="J16" s="56">
        <f t="shared" si="5"/>
        <v>3.4999999999999996</v>
      </c>
      <c r="K16" s="56">
        <f t="shared" si="6"/>
        <v>8.5</v>
      </c>
      <c r="L16" s="5">
        <f t="shared" si="0"/>
        <v>0</v>
      </c>
      <c r="M16" s="32">
        <f t="shared" si="7"/>
        <v>0.33333333333333331</v>
      </c>
      <c r="N16" s="33">
        <f t="shared" si="8"/>
        <v>8</v>
      </c>
      <c r="O16" s="33">
        <f>IF($C16="F",0,LOOKUP($B16,Grundeinstellung!$B$6:$B$12,Grundeinstellung!G$6:G$12))</f>
        <v>8</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45759</v>
      </c>
      <c r="B17" s="1">
        <f t="shared" si="3"/>
        <v>7</v>
      </c>
      <c r="C17" s="29"/>
      <c r="D17" s="30">
        <f>IF(OR($C17="F",$C17="K",$C17="U",$C17="ZA"),0,LOOKUP($B17,Grundeinstellung!$B$6:$B$12,Grundeinstellung!G$6:G$12))</f>
        <v>0</v>
      </c>
      <c r="E17" s="64">
        <f>IF(OR($C17="F",$C17="K",$C17="U",$C17="ZA"),0,LOOKUP($B17,Grundeinstellung!$B$6:$B$12,Grundeinstellung!C$6:C$12))</f>
        <v>0</v>
      </c>
      <c r="F17" s="65">
        <f>IF(OR($C17="F",$C17="K",$C17="U",$C17="ZA"),0,LOOKUP($B17,Grundeinstellung!$B$6:$B$12,Grundeinstellung!D$6:D$12))</f>
        <v>0</v>
      </c>
      <c r="G17" s="64">
        <f>IF(OR($C17="F",$C17="K",$C17="U",$C17="ZA"),0,LOOKUP($B17,Grundeinstellung!$B$6:$B$12,Grundeinstellung!E$6:E$12))</f>
        <v>0</v>
      </c>
      <c r="H17" s="31">
        <f>IF(OR($C17="F",$C17="K",$C17="U",$C17="ZA"),0,LOOKUP($B17,Grundeinstellung!$B$6:$B$12,Grundeinstellung!F$6:F$12))</f>
        <v>0</v>
      </c>
      <c r="I17" s="65">
        <f t="shared" si="4"/>
        <v>0</v>
      </c>
      <c r="J17" s="56">
        <f t="shared" si="5"/>
        <v>0</v>
      </c>
      <c r="K17" s="56">
        <f t="shared" si="6"/>
        <v>0</v>
      </c>
      <c r="L17" s="5">
        <f t="shared" si="0"/>
        <v>0</v>
      </c>
      <c r="M17" s="32">
        <f t="shared" si="7"/>
        <v>0</v>
      </c>
      <c r="N17" s="33">
        <f t="shared" si="8"/>
        <v>0</v>
      </c>
      <c r="O17" s="33">
        <f>IF($C17="F",0,LOOKUP($B17,Grundeinstellung!$B$6:$B$12,Grundeinstellung!G$6:G$12))</f>
        <v>0</v>
      </c>
      <c r="P17" s="33">
        <f t="shared" si="9"/>
        <v>0</v>
      </c>
      <c r="R17" s="84"/>
      <c r="S17" s="52">
        <f t="shared" ca="1" si="1"/>
        <v>0</v>
      </c>
      <c r="T17" s="53">
        <f t="shared" ca="1" si="2"/>
        <v>45832</v>
      </c>
      <c r="U17" s="17"/>
      <c r="V17" s="17"/>
      <c r="W17" s="17"/>
      <c r="X17" s="18"/>
      <c r="Y17" s="17"/>
      <c r="Z17" s="17"/>
      <c r="AA17" s="16"/>
      <c r="AB17" s="19"/>
    </row>
    <row r="18" spans="1:28" ht="18" x14ac:dyDescent="0.25">
      <c r="A18" s="35">
        <f t="shared" si="10"/>
        <v>45760</v>
      </c>
      <c r="B18" s="1">
        <f t="shared" si="3"/>
        <v>1</v>
      </c>
      <c r="C18" s="29"/>
      <c r="D18" s="30">
        <f>IF(OR($C18="F",$C18="K",$C18="U",$C18="ZA"),0,LOOKUP($B18,Grundeinstellung!$B$6:$B$12,Grundeinstellung!G$6:G$12))</f>
        <v>0</v>
      </c>
      <c r="E18" s="64">
        <f>IF(OR($C18="F",$C18="K",$C18="U",$C18="ZA"),0,LOOKUP($B18,Grundeinstellung!$B$6:$B$12,Grundeinstellung!C$6:C$12))</f>
        <v>0</v>
      </c>
      <c r="F18" s="65">
        <f>IF(OR($C18="F",$C18="K",$C18="U",$C18="ZA"),0,LOOKUP($B18,Grundeinstellung!$B$6:$B$12,Grundeinstellung!D$6:D$12))</f>
        <v>0</v>
      </c>
      <c r="G18" s="64">
        <f>IF(OR($C18="F",$C18="K",$C18="U",$C18="ZA"),0,LOOKUP($B18,Grundeinstellung!$B$6:$B$12,Grundeinstellung!E$6:E$12))</f>
        <v>0</v>
      </c>
      <c r="H18" s="31">
        <f>IF(OR($C18="F",$C18="K",$C18="U",$C18="ZA"),0,LOOKUP($B18,Grundeinstellung!$B$6:$B$12,Grundeinstellung!F$6:F$12))</f>
        <v>0</v>
      </c>
      <c r="I18" s="65">
        <f t="shared" si="4"/>
        <v>0</v>
      </c>
      <c r="J18" s="56">
        <f t="shared" si="5"/>
        <v>0</v>
      </c>
      <c r="K18" s="56">
        <f t="shared" si="6"/>
        <v>0</v>
      </c>
      <c r="L18" s="5">
        <f t="shared" si="0"/>
        <v>0</v>
      </c>
      <c r="M18" s="32">
        <f t="shared" si="7"/>
        <v>0</v>
      </c>
      <c r="N18" s="33">
        <f t="shared" si="8"/>
        <v>0</v>
      </c>
      <c r="O18" s="33">
        <f>IF($C18="F",0,LOOKUP($B18,Grundeinstellung!$B$6:$B$12,Grundeinstellung!G$6:G$12))</f>
        <v>0</v>
      </c>
      <c r="P18" s="33">
        <f t="shared" si="9"/>
        <v>0</v>
      </c>
      <c r="R18" s="84"/>
      <c r="S18" s="52">
        <f t="shared" ca="1" si="1"/>
        <v>0</v>
      </c>
      <c r="T18" s="53">
        <f t="shared" ca="1" si="2"/>
        <v>45832</v>
      </c>
      <c r="U18" s="17"/>
      <c r="V18" s="17"/>
      <c r="W18" s="17"/>
      <c r="X18" s="18"/>
      <c r="Y18" s="17"/>
      <c r="Z18" s="17"/>
      <c r="AA18" s="16"/>
      <c r="AB18" s="19"/>
    </row>
    <row r="19" spans="1:28" ht="18" x14ac:dyDescent="0.25">
      <c r="A19" s="35">
        <f t="shared" si="10"/>
        <v>45761</v>
      </c>
      <c r="B19" s="1">
        <f t="shared" si="3"/>
        <v>2</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4"/>
        <v>2.083333333333337E-2</v>
      </c>
      <c r="J19" s="56">
        <f t="shared" si="5"/>
        <v>3.4999999999999996</v>
      </c>
      <c r="K19" s="56">
        <f t="shared" si="6"/>
        <v>8.5</v>
      </c>
      <c r="L19" s="5">
        <f t="shared" si="0"/>
        <v>0</v>
      </c>
      <c r="M19" s="32">
        <f t="shared" si="7"/>
        <v>0.33333333333333331</v>
      </c>
      <c r="N19" s="33">
        <f t="shared" si="8"/>
        <v>8</v>
      </c>
      <c r="O19" s="33">
        <f>IF($C19="F",0,LOOKUP($B19,Grundeinstellung!$B$6:$B$12,Grundeinstellung!G$6:G$12))</f>
        <v>8</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45762</v>
      </c>
      <c r="B20" s="1">
        <f t="shared" si="3"/>
        <v>3</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4"/>
        <v>2.083333333333337E-2</v>
      </c>
      <c r="J20" s="56">
        <f t="shared" si="5"/>
        <v>3.4999999999999996</v>
      </c>
      <c r="K20" s="56">
        <f t="shared" si="6"/>
        <v>8.5</v>
      </c>
      <c r="L20" s="5">
        <f t="shared" si="0"/>
        <v>0</v>
      </c>
      <c r="M20" s="32">
        <f t="shared" si="7"/>
        <v>0.33333333333333331</v>
      </c>
      <c r="N20" s="33">
        <f t="shared" si="8"/>
        <v>8</v>
      </c>
      <c r="O20" s="33">
        <f>IF($C20="F",0,LOOKUP($B20,Grundeinstellung!$B$6:$B$12,Grundeinstellung!G$6:G$12))</f>
        <v>8</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45763</v>
      </c>
      <c r="B21" s="1">
        <f t="shared" si="3"/>
        <v>4</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4"/>
        <v>2.083333333333337E-2</v>
      </c>
      <c r="J21" s="56">
        <f t="shared" si="5"/>
        <v>3.4999999999999996</v>
      </c>
      <c r="K21" s="56">
        <f t="shared" si="6"/>
        <v>8.5</v>
      </c>
      <c r="L21" s="5">
        <f t="shared" si="0"/>
        <v>0</v>
      </c>
      <c r="M21" s="32">
        <f t="shared" si="7"/>
        <v>0.33333333333333331</v>
      </c>
      <c r="N21" s="33">
        <f t="shared" si="8"/>
        <v>8</v>
      </c>
      <c r="O21" s="33">
        <f>IF($C21="F",0,LOOKUP($B21,Grundeinstellung!$B$6:$B$12,Grundeinstellung!G$6:G$12))</f>
        <v>8</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45764</v>
      </c>
      <c r="B22" s="1">
        <f t="shared" si="3"/>
        <v>5</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4"/>
        <v>2.083333333333337E-2</v>
      </c>
      <c r="J22" s="56">
        <f t="shared" si="5"/>
        <v>3.4999999999999996</v>
      </c>
      <c r="K22" s="56">
        <f t="shared" si="6"/>
        <v>8.5</v>
      </c>
      <c r="L22" s="5">
        <f t="shared" si="0"/>
        <v>0</v>
      </c>
      <c r="M22" s="32">
        <f t="shared" si="7"/>
        <v>0.33333333333333331</v>
      </c>
      <c r="N22" s="33">
        <f t="shared" si="8"/>
        <v>8</v>
      </c>
      <c r="O22" s="33">
        <f>IF($C22="F",0,LOOKUP($B22,Grundeinstellung!$B$6:$B$12,Grundeinstellung!G$6:G$12))</f>
        <v>8</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45765</v>
      </c>
      <c r="B23" s="1">
        <f t="shared" si="3"/>
        <v>6</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4"/>
        <v>2.083333333333337E-2</v>
      </c>
      <c r="J23" s="56">
        <f t="shared" si="5"/>
        <v>3.4999999999999996</v>
      </c>
      <c r="K23" s="56">
        <f t="shared" si="6"/>
        <v>8.5</v>
      </c>
      <c r="L23" s="5">
        <f t="shared" si="0"/>
        <v>0</v>
      </c>
      <c r="M23" s="32">
        <f t="shared" si="7"/>
        <v>0.33333333333333331</v>
      </c>
      <c r="N23" s="33">
        <f t="shared" si="8"/>
        <v>8</v>
      </c>
      <c r="O23" s="33">
        <f>IF($C23="F",0,LOOKUP($B23,Grundeinstellung!$B$6:$B$12,Grundeinstellung!G$6:G$12))</f>
        <v>8</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45766</v>
      </c>
      <c r="B24" s="1">
        <f t="shared" si="3"/>
        <v>7</v>
      </c>
      <c r="C24" s="29"/>
      <c r="D24" s="30">
        <f>IF(OR($C24="F",$C24="K",$C24="U",$C24="ZA"),0,LOOKUP($B24,Grundeinstellung!$B$6:$B$12,Grundeinstellung!G$6:G$12))</f>
        <v>0</v>
      </c>
      <c r="E24" s="64">
        <f>IF(OR($C24="F",$C24="K",$C24="U",$C24="ZA"),0,LOOKUP($B24,Grundeinstellung!$B$6:$B$12,Grundeinstellung!C$6:C$12))</f>
        <v>0</v>
      </c>
      <c r="F24" s="65">
        <f>IF(OR($C24="F",$C24="K",$C24="U",$C24="ZA"),0,LOOKUP($B24,Grundeinstellung!$B$6:$B$12,Grundeinstellung!D$6:D$12))</f>
        <v>0</v>
      </c>
      <c r="G24" s="64">
        <f>IF(OR($C24="F",$C24="K",$C24="U",$C24="ZA"),0,LOOKUP($B24,Grundeinstellung!$B$6:$B$12,Grundeinstellung!E$6:E$12))</f>
        <v>0</v>
      </c>
      <c r="H24" s="31">
        <f>IF(OR($C24="F",$C24="K",$C24="U",$C24="ZA"),0,LOOKUP($B24,Grundeinstellung!$B$6:$B$12,Grundeinstellung!F$6:F$12))</f>
        <v>0</v>
      </c>
      <c r="I24" s="65">
        <f t="shared" si="4"/>
        <v>0</v>
      </c>
      <c r="J24" s="56">
        <f t="shared" si="5"/>
        <v>0</v>
      </c>
      <c r="K24" s="56">
        <f t="shared" si="6"/>
        <v>0</v>
      </c>
      <c r="L24" s="5">
        <f t="shared" si="0"/>
        <v>0</v>
      </c>
      <c r="M24" s="32">
        <f t="shared" si="7"/>
        <v>0</v>
      </c>
      <c r="N24" s="33">
        <f t="shared" si="8"/>
        <v>0</v>
      </c>
      <c r="O24" s="33">
        <f>IF($C24="F",0,LOOKUP($B24,Grundeinstellung!$B$6:$B$12,Grundeinstellung!G$6:G$12))</f>
        <v>0</v>
      </c>
      <c r="P24" s="33">
        <f t="shared" si="9"/>
        <v>0</v>
      </c>
      <c r="R24" s="84"/>
      <c r="S24" s="52">
        <f t="shared" ca="1" si="1"/>
        <v>0</v>
      </c>
      <c r="T24" s="53">
        <f t="shared" ca="1" si="2"/>
        <v>45832</v>
      </c>
      <c r="U24" s="17"/>
      <c r="V24" s="17"/>
      <c r="W24" s="17"/>
      <c r="X24" s="18"/>
      <c r="Y24" s="17"/>
      <c r="Z24" s="17"/>
      <c r="AA24" s="16"/>
      <c r="AB24" s="19"/>
    </row>
    <row r="25" spans="1:28" ht="18" x14ac:dyDescent="0.25">
      <c r="A25" s="35">
        <f t="shared" si="10"/>
        <v>45767</v>
      </c>
      <c r="B25" s="1">
        <f t="shared" si="3"/>
        <v>1</v>
      </c>
      <c r="C25" s="29"/>
      <c r="D25" s="30">
        <f>IF(OR($C25="F",$C25="K",$C25="U",$C25="ZA"),0,LOOKUP($B25,Grundeinstellung!$B$6:$B$12,Grundeinstellung!G$6:G$12))</f>
        <v>0</v>
      </c>
      <c r="E25" s="64">
        <f>IF(OR($C25="F",$C25="K",$C25="U",$C25="ZA"),0,LOOKUP($B25,Grundeinstellung!$B$6:$B$12,Grundeinstellung!C$6:C$12))</f>
        <v>0</v>
      </c>
      <c r="F25" s="65">
        <f>IF(OR($C25="F",$C25="K",$C25="U",$C25="ZA"),0,LOOKUP($B25,Grundeinstellung!$B$6:$B$12,Grundeinstellung!D$6:D$12))</f>
        <v>0</v>
      </c>
      <c r="G25" s="64">
        <f>IF(OR($C25="F",$C25="K",$C25="U",$C25="ZA"),0,LOOKUP($B25,Grundeinstellung!$B$6:$B$12,Grundeinstellung!E$6:E$12))</f>
        <v>0</v>
      </c>
      <c r="H25" s="31">
        <f>IF(OR($C25="F",$C25="K",$C25="U",$C25="ZA"),0,LOOKUP($B25,Grundeinstellung!$B$6:$B$12,Grundeinstellung!F$6:F$12))</f>
        <v>0</v>
      </c>
      <c r="I25" s="65">
        <f t="shared" si="4"/>
        <v>0</v>
      </c>
      <c r="J25" s="56">
        <f t="shared" si="5"/>
        <v>0</v>
      </c>
      <c r="K25" s="56">
        <f t="shared" si="6"/>
        <v>0</v>
      </c>
      <c r="L25" s="5">
        <f t="shared" si="0"/>
        <v>0</v>
      </c>
      <c r="M25" s="32">
        <f t="shared" si="7"/>
        <v>0</v>
      </c>
      <c r="N25" s="33">
        <f t="shared" si="8"/>
        <v>0</v>
      </c>
      <c r="O25" s="33">
        <f>IF($C25="F",0,LOOKUP($B25,Grundeinstellung!$B$6:$B$12,Grundeinstellung!G$6:G$12))</f>
        <v>0</v>
      </c>
      <c r="P25" s="33">
        <f t="shared" si="9"/>
        <v>0</v>
      </c>
      <c r="R25" s="84" t="s">
        <v>60</v>
      </c>
      <c r="S25" s="52">
        <f t="shared" ca="1" si="1"/>
        <v>0</v>
      </c>
      <c r="T25" s="53">
        <f t="shared" ca="1" si="2"/>
        <v>45832</v>
      </c>
      <c r="U25" s="17"/>
      <c r="V25" s="17"/>
      <c r="W25" s="17"/>
      <c r="X25" s="18"/>
      <c r="Y25" s="17"/>
      <c r="Z25" s="17"/>
      <c r="AA25" s="16"/>
      <c r="AB25" s="19"/>
    </row>
    <row r="26" spans="1:28" ht="18" x14ac:dyDescent="0.25">
      <c r="A26" s="35">
        <f t="shared" si="10"/>
        <v>45768</v>
      </c>
      <c r="B26" s="1">
        <f t="shared" si="3"/>
        <v>2</v>
      </c>
      <c r="C26" s="30" t="s">
        <v>9</v>
      </c>
      <c r="D26" s="30">
        <f>IF(OR($C26="F",$C26="K",$C26="U",$C26="ZA"),0,LOOKUP($B26,Grundeinstellung!$B$6:$B$12,Grundeinstellung!G$6:G$12))</f>
        <v>0</v>
      </c>
      <c r="E26" s="64">
        <f>IF(OR($C26="F",$C26="K",$C26="U",$C26="ZA"),0,LOOKUP($B26,Grundeinstellung!$B$6:$B$12,Grundeinstellung!C$6:C$12))</f>
        <v>0</v>
      </c>
      <c r="F26" s="65">
        <f>IF(OR($C26="F",$C26="K",$C26="U",$C26="ZA"),0,LOOKUP($B26,Grundeinstellung!$B$6:$B$12,Grundeinstellung!D$6:D$12))</f>
        <v>0</v>
      </c>
      <c r="G26" s="64">
        <f>IF(OR($C26="F",$C26="K",$C26="U",$C26="ZA"),0,LOOKUP($B26,Grundeinstellung!$B$6:$B$12,Grundeinstellung!E$6:E$12))</f>
        <v>0</v>
      </c>
      <c r="H26" s="31">
        <f>IF(OR($C26="F",$C26="K",$C26="U",$C26="ZA"),0,LOOKUP($B26,Grundeinstellung!$B$6:$B$12,Grundeinstellung!F$6:F$12))</f>
        <v>0</v>
      </c>
      <c r="I26" s="65">
        <f t="shared" si="4"/>
        <v>0</v>
      </c>
      <c r="J26" s="56">
        <f t="shared" si="5"/>
        <v>0</v>
      </c>
      <c r="K26" s="56">
        <f t="shared" si="6"/>
        <v>0</v>
      </c>
      <c r="L26" s="5">
        <f t="shared" si="0"/>
        <v>0</v>
      </c>
      <c r="M26" s="32">
        <f t="shared" si="7"/>
        <v>0</v>
      </c>
      <c r="N26" s="33">
        <f t="shared" si="8"/>
        <v>0</v>
      </c>
      <c r="O26" s="33">
        <f>IF($C26="F",0,LOOKUP($B26,Grundeinstellung!$B$6:$B$12,Grundeinstellung!G$6:G$12))</f>
        <v>0</v>
      </c>
      <c r="P26" s="33">
        <f t="shared" si="9"/>
        <v>0</v>
      </c>
      <c r="R26" s="84" t="s">
        <v>61</v>
      </c>
      <c r="S26" s="52">
        <f t="shared" ca="1" si="1"/>
        <v>0</v>
      </c>
      <c r="T26" s="53">
        <f t="shared" ca="1" si="2"/>
        <v>45832</v>
      </c>
      <c r="U26" s="17"/>
      <c r="V26" s="17"/>
      <c r="W26" s="17"/>
      <c r="X26" s="18"/>
      <c r="Y26" s="17"/>
      <c r="Z26" s="17"/>
      <c r="AA26" s="16"/>
      <c r="AB26" s="19"/>
    </row>
    <row r="27" spans="1:28" ht="18" x14ac:dyDescent="0.25">
      <c r="A27" s="35">
        <f t="shared" si="10"/>
        <v>45769</v>
      </c>
      <c r="B27" s="1">
        <f t="shared" si="3"/>
        <v>3</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4"/>
        <v>2.083333333333337E-2</v>
      </c>
      <c r="J27" s="56">
        <f t="shared" si="5"/>
        <v>3.4999999999999996</v>
      </c>
      <c r="K27" s="56">
        <f t="shared" si="6"/>
        <v>8.5</v>
      </c>
      <c r="L27" s="5">
        <f t="shared" si="0"/>
        <v>0</v>
      </c>
      <c r="M27" s="32">
        <f t="shared" si="7"/>
        <v>0.33333333333333331</v>
      </c>
      <c r="N27" s="33">
        <f t="shared" si="8"/>
        <v>8</v>
      </c>
      <c r="O27" s="33">
        <f>IF($C27="F",0,LOOKUP($B27,Grundeinstellung!$B$6:$B$12,Grundeinstellung!G$6:G$12))</f>
        <v>8</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45770</v>
      </c>
      <c r="B28" s="1">
        <f t="shared" si="3"/>
        <v>4</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4"/>
        <v>2.083333333333337E-2</v>
      </c>
      <c r="J28" s="56">
        <f t="shared" si="5"/>
        <v>3.4999999999999996</v>
      </c>
      <c r="K28" s="56">
        <f t="shared" si="6"/>
        <v>8.5</v>
      </c>
      <c r="L28" s="5">
        <f t="shared" si="0"/>
        <v>0</v>
      </c>
      <c r="M28" s="32">
        <f t="shared" si="7"/>
        <v>0.33333333333333331</v>
      </c>
      <c r="N28" s="33">
        <f t="shared" si="8"/>
        <v>8</v>
      </c>
      <c r="O28" s="33">
        <f>IF($C28="F",0,LOOKUP($B28,Grundeinstellung!$B$6:$B$12,Grundeinstellung!G$6:G$12))</f>
        <v>8</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45771</v>
      </c>
      <c r="B29" s="1">
        <f t="shared" si="3"/>
        <v>5</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4"/>
        <v>2.083333333333337E-2</v>
      </c>
      <c r="J29" s="56">
        <f t="shared" si="5"/>
        <v>3.4999999999999996</v>
      </c>
      <c r="K29" s="56">
        <f t="shared" si="6"/>
        <v>8.5</v>
      </c>
      <c r="L29" s="5">
        <f t="shared" si="0"/>
        <v>0</v>
      </c>
      <c r="M29" s="32">
        <f t="shared" si="7"/>
        <v>0.33333333333333331</v>
      </c>
      <c r="N29" s="33">
        <f t="shared" si="8"/>
        <v>8</v>
      </c>
      <c r="O29" s="33">
        <f>IF($C29="F",0,LOOKUP($B29,Grundeinstellung!$B$6:$B$12,Grundeinstellung!G$6:G$12))</f>
        <v>8</v>
      </c>
      <c r="P29" s="33">
        <f t="shared" si="9"/>
        <v>0</v>
      </c>
      <c r="R29" s="34"/>
      <c r="S29" s="52">
        <f t="shared" ca="1" si="1"/>
        <v>0</v>
      </c>
      <c r="T29" s="53">
        <f t="shared" ca="1" si="2"/>
        <v>45832</v>
      </c>
      <c r="U29" s="17"/>
      <c r="V29" s="17"/>
      <c r="W29" s="17"/>
      <c r="X29" s="18"/>
      <c r="Y29" s="17"/>
      <c r="Z29" s="17"/>
      <c r="AA29" s="16"/>
      <c r="AB29" s="19"/>
    </row>
    <row r="30" spans="1:28" ht="18" x14ac:dyDescent="0.25">
      <c r="A30" s="35">
        <f t="shared" si="10"/>
        <v>45772</v>
      </c>
      <c r="B30" s="1">
        <f t="shared" si="3"/>
        <v>6</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4"/>
        <v>2.083333333333337E-2</v>
      </c>
      <c r="J30" s="56">
        <f t="shared" si="5"/>
        <v>3.4999999999999996</v>
      </c>
      <c r="K30" s="56">
        <f t="shared" si="6"/>
        <v>8.5</v>
      </c>
      <c r="L30" s="5">
        <f t="shared" si="0"/>
        <v>0</v>
      </c>
      <c r="M30" s="32">
        <f t="shared" si="7"/>
        <v>0.33333333333333331</v>
      </c>
      <c r="N30" s="33">
        <f t="shared" si="8"/>
        <v>8</v>
      </c>
      <c r="O30" s="33">
        <f>IF($C30="F",0,LOOKUP($B30,Grundeinstellung!$B$6:$B$12,Grundeinstellung!G$6:G$12))</f>
        <v>8</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45773</v>
      </c>
      <c r="B31" s="1">
        <f t="shared" si="3"/>
        <v>7</v>
      </c>
      <c r="C31" s="29"/>
      <c r="D31" s="30">
        <f>IF(OR($C31="F",$C31="K",$C31="U",$C31="ZA"),0,LOOKUP($B31,Grundeinstellung!$B$6:$B$12,Grundeinstellung!G$6:G$12))</f>
        <v>0</v>
      </c>
      <c r="E31" s="64">
        <f>IF(OR($C31="F",$C31="K",$C31="U",$C31="ZA"),0,LOOKUP($B31,Grundeinstellung!$B$6:$B$12,Grundeinstellung!C$6:C$12))</f>
        <v>0</v>
      </c>
      <c r="F31" s="65">
        <f>IF(OR($C31="F",$C31="K",$C31="U",$C31="ZA"),0,LOOKUP($B31,Grundeinstellung!$B$6:$B$12,Grundeinstellung!D$6:D$12))</f>
        <v>0</v>
      </c>
      <c r="G31" s="64">
        <f>IF(OR($C31="F",$C31="K",$C31="U",$C31="ZA"),0,LOOKUP($B31,Grundeinstellung!$B$6:$B$12,Grundeinstellung!E$6:E$12))</f>
        <v>0</v>
      </c>
      <c r="H31" s="31">
        <f>IF(OR($C31="F",$C31="K",$C31="U",$C31="ZA"),0,LOOKUP($B31,Grundeinstellung!$B$6:$B$12,Grundeinstellung!F$6:F$12))</f>
        <v>0</v>
      </c>
      <c r="I31" s="65">
        <f t="shared" si="4"/>
        <v>0</v>
      </c>
      <c r="J31" s="56">
        <f t="shared" si="5"/>
        <v>0</v>
      </c>
      <c r="K31" s="56">
        <f t="shared" si="6"/>
        <v>0</v>
      </c>
      <c r="L31" s="5">
        <f t="shared" si="0"/>
        <v>0</v>
      </c>
      <c r="M31" s="32">
        <f t="shared" si="7"/>
        <v>0</v>
      </c>
      <c r="N31" s="33">
        <f t="shared" si="8"/>
        <v>0</v>
      </c>
      <c r="O31" s="33">
        <f>IF($C31="F",0,LOOKUP($B31,Grundeinstellung!$B$6:$B$12,Grundeinstellung!G$6:G$12))</f>
        <v>0</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45774</v>
      </c>
      <c r="B32" s="1">
        <f t="shared" si="3"/>
        <v>1</v>
      </c>
      <c r="C32" s="29"/>
      <c r="D32" s="30">
        <f>IF(OR($C32="F",$C32="K",$C32="U",$C32="ZA"),0,LOOKUP($B32,Grundeinstellung!$B$6:$B$12,Grundeinstellung!G$6:G$12))</f>
        <v>0</v>
      </c>
      <c r="E32" s="64">
        <f>IF(OR($C32="F",$C32="K",$C32="U",$C32="ZA"),0,LOOKUP($B32,Grundeinstellung!$B$6:$B$12,Grundeinstellung!C$6:C$12))</f>
        <v>0</v>
      </c>
      <c r="F32" s="65">
        <f>IF(OR($C32="F",$C32="K",$C32="U",$C32="ZA"),0,LOOKUP($B32,Grundeinstellung!$B$6:$B$12,Grundeinstellung!D$6:D$12))</f>
        <v>0</v>
      </c>
      <c r="G32" s="64">
        <f>IF(OR($C32="F",$C32="K",$C32="U",$C32="ZA"),0,LOOKUP($B32,Grundeinstellung!$B$6:$B$12,Grundeinstellung!E$6:E$12))</f>
        <v>0</v>
      </c>
      <c r="H32" s="31">
        <f>IF(OR($C32="F",$C32="K",$C32="U",$C32="ZA"),0,LOOKUP($B32,Grundeinstellung!$B$6:$B$12,Grundeinstellung!F$6:F$12))</f>
        <v>0</v>
      </c>
      <c r="I32" s="65">
        <f t="shared" si="4"/>
        <v>0</v>
      </c>
      <c r="J32" s="56">
        <f t="shared" si="5"/>
        <v>0</v>
      </c>
      <c r="K32" s="56">
        <f t="shared" si="6"/>
        <v>0</v>
      </c>
      <c r="L32" s="5">
        <f t="shared" si="0"/>
        <v>0</v>
      </c>
      <c r="M32" s="32">
        <f t="shared" si="7"/>
        <v>0</v>
      </c>
      <c r="N32" s="33">
        <f t="shared" si="8"/>
        <v>0</v>
      </c>
      <c r="O32" s="33">
        <f>IF($C32="F",0,LOOKUP($B32,Grundeinstellung!$B$6:$B$12,Grundeinstellung!G$6:G$12))</f>
        <v>0</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45775</v>
      </c>
      <c r="B33" s="1">
        <f t="shared" si="3"/>
        <v>2</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4"/>
        <v>2.083333333333337E-2</v>
      </c>
      <c r="J33" s="56">
        <f t="shared" si="5"/>
        <v>3.4999999999999996</v>
      </c>
      <c r="K33" s="56">
        <f t="shared" si="6"/>
        <v>8.5</v>
      </c>
      <c r="L33" s="5">
        <f t="shared" si="0"/>
        <v>0</v>
      </c>
      <c r="M33" s="32">
        <f t="shared" si="7"/>
        <v>0.33333333333333331</v>
      </c>
      <c r="N33" s="33">
        <f t="shared" si="8"/>
        <v>8</v>
      </c>
      <c r="O33" s="33">
        <f>IF($C33="F",0,LOOKUP($B33,Grundeinstellung!$B$6:$B$12,Grundeinstellung!G$6:G$12))</f>
        <v>8</v>
      </c>
      <c r="P33" s="33">
        <f t="shared" si="9"/>
        <v>0</v>
      </c>
      <c r="R33" s="30"/>
      <c r="S33" s="52">
        <f t="shared" ca="1" si="1"/>
        <v>0</v>
      </c>
      <c r="T33" s="53">
        <f t="shared" ca="1" si="2"/>
        <v>45832</v>
      </c>
      <c r="U33" s="17"/>
      <c r="V33" s="17"/>
      <c r="W33" s="17"/>
      <c r="X33" s="18"/>
      <c r="Y33" s="17"/>
      <c r="Z33" s="17"/>
      <c r="AA33" s="16"/>
      <c r="AB33" s="19"/>
    </row>
    <row r="34" spans="1:29" ht="18" x14ac:dyDescent="0.25">
      <c r="A34" s="35">
        <f t="shared" si="10"/>
        <v>45776</v>
      </c>
      <c r="B34" s="1">
        <f t="shared" si="3"/>
        <v>3</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4"/>
        <v>2.083333333333337E-2</v>
      </c>
      <c r="J34" s="56">
        <f t="shared" si="5"/>
        <v>3.4999999999999996</v>
      </c>
      <c r="K34" s="56">
        <f t="shared" si="6"/>
        <v>8.5</v>
      </c>
      <c r="L34" s="5">
        <f t="shared" si="0"/>
        <v>0</v>
      </c>
      <c r="M34" s="32">
        <f t="shared" si="7"/>
        <v>0.33333333333333331</v>
      </c>
      <c r="N34" s="33">
        <f t="shared" si="8"/>
        <v>8</v>
      </c>
      <c r="O34" s="33">
        <f>IF($C34="F",0,LOOKUP($B34,Grundeinstellung!$B$6:$B$12,Grundeinstellung!G$6:G$12))</f>
        <v>8</v>
      </c>
      <c r="P34" s="33">
        <f t="shared" si="9"/>
        <v>0</v>
      </c>
      <c r="R34" s="34"/>
      <c r="S34" s="52">
        <f t="shared" ca="1" si="1"/>
        <v>0</v>
      </c>
      <c r="T34" s="53">
        <f t="shared" ca="1" si="2"/>
        <v>45832</v>
      </c>
      <c r="U34" s="17"/>
      <c r="V34" s="17"/>
      <c r="W34" s="17"/>
      <c r="X34" s="18"/>
      <c r="Y34" s="17"/>
      <c r="Z34" s="17"/>
      <c r="AA34" s="16"/>
      <c r="AB34" s="19"/>
    </row>
    <row r="35" spans="1:29" ht="18" x14ac:dyDescent="0.25">
      <c r="A35" s="44">
        <f t="shared" si="10"/>
        <v>45777</v>
      </c>
      <c r="B35" s="45">
        <f t="shared" si="3"/>
        <v>4</v>
      </c>
      <c r="C35" s="46"/>
      <c r="D35" s="46">
        <f>IF(OR($C35="F",$C35="K",$C35="U",$C35="ZA"),0,LOOKUP($B35,Grundeinstellung!$B$6:$B$12,Grundeinstellung!G$6:G$12))</f>
        <v>8</v>
      </c>
      <c r="E35" s="66">
        <f>IF(OR($C35="F",$C35="K",$C35="U",$C35="ZA"),0,LOOKUP($B35,Grundeinstellung!$B$6:$B$12,Grundeinstellung!C$6:C$12))</f>
        <v>0.35416666666666669</v>
      </c>
      <c r="F35" s="67">
        <f>IF(OR($C35="F",$C35="K",$C35="U",$C35="ZA"),0,LOOKUP($B35,Grundeinstellung!$B$6:$B$12,Grundeinstellung!D$6:D$12))</f>
        <v>0.70833333333333337</v>
      </c>
      <c r="G35" s="66">
        <f>IF(OR($C35="F",$C35="K",$C35="U",$C35="ZA"),0,LOOKUP($B35,Grundeinstellung!$B$6:$B$12,Grundeinstellung!E$6:E$12))</f>
        <v>0.5</v>
      </c>
      <c r="H35" s="47">
        <f>IF(OR($C35="F",$C35="K",$C35="U",$C35="ZA"),0,LOOKUP($B35,Grundeinstellung!$B$6:$B$12,Grundeinstellung!F$6:F$12))</f>
        <v>0.52083333333333337</v>
      </c>
      <c r="I35" s="67">
        <f t="shared" si="4"/>
        <v>2.083333333333337E-2</v>
      </c>
      <c r="J35" s="56">
        <f t="shared" si="5"/>
        <v>3.4999999999999996</v>
      </c>
      <c r="K35" s="68">
        <f t="shared" si="6"/>
        <v>8.5</v>
      </c>
      <c r="L35" s="69">
        <f t="shared" si="0"/>
        <v>0</v>
      </c>
      <c r="M35" s="48">
        <f t="shared" si="7"/>
        <v>0.33333333333333331</v>
      </c>
      <c r="N35" s="49">
        <f t="shared" si="8"/>
        <v>8</v>
      </c>
      <c r="O35" s="49">
        <f>IF($C35="F",0,LOOKUP($B35,Grundeinstellung!$B$6:$B$12,Grundeinstellung!G$6:G$12))</f>
        <v>8</v>
      </c>
      <c r="P35" s="49">
        <f t="shared" si="9"/>
        <v>0</v>
      </c>
      <c r="Q35" s="50"/>
      <c r="R35" s="70"/>
      <c r="S35" s="52">
        <f t="shared" ca="1" si="1"/>
        <v>0</v>
      </c>
      <c r="T35" s="53">
        <f t="shared" ca="1" si="2"/>
        <v>45832</v>
      </c>
      <c r="U35" s="17"/>
      <c r="V35" s="17"/>
      <c r="W35" s="17"/>
      <c r="X35" s="18"/>
      <c r="Y35" s="17"/>
      <c r="Z35" s="17"/>
      <c r="AA35" s="16"/>
      <c r="AB35" s="19"/>
    </row>
    <row r="36" spans="1:29" ht="20.25" x14ac:dyDescent="0.3">
      <c r="A36" s="5"/>
      <c r="F36" s="161" t="s">
        <v>40</v>
      </c>
      <c r="G36" s="161"/>
      <c r="H36" s="13"/>
      <c r="I36" s="13"/>
      <c r="J36" s="13"/>
      <c r="K36" s="57"/>
      <c r="L36" s="57"/>
      <c r="N36" s="6">
        <f>SUM(N6:N35)</f>
        <v>168</v>
      </c>
      <c r="O36" s="6">
        <f>SUM(O6:O35)</f>
        <v>168</v>
      </c>
      <c r="P36" s="6">
        <f>SUM(P6:P35)</f>
        <v>0</v>
      </c>
      <c r="S36" s="52">
        <f t="shared" ca="1" si="1"/>
        <v>0</v>
      </c>
      <c r="T36" s="53">
        <f t="shared" ca="1" si="2"/>
        <v>45832</v>
      </c>
      <c r="U36" s="16"/>
      <c r="V36" s="16"/>
      <c r="W36" s="16"/>
      <c r="X36" s="16"/>
      <c r="Y36" s="16"/>
      <c r="Z36" s="16"/>
      <c r="AA36" s="26"/>
      <c r="AB36" s="26"/>
    </row>
    <row r="37" spans="1:29" ht="20.25" x14ac:dyDescent="0.3">
      <c r="C37" s="162">
        <f>+O37</f>
        <v>0</v>
      </c>
      <c r="D37" s="162"/>
      <c r="E37" s="154" t="s">
        <v>41</v>
      </c>
      <c r="F37" s="154"/>
      <c r="G37" s="154"/>
      <c r="H37" s="55"/>
      <c r="I37" s="55"/>
      <c r="J37" s="55"/>
      <c r="K37" s="55"/>
      <c r="L37" s="55"/>
      <c r="S37" s="52">
        <f t="shared" ca="1" si="1"/>
        <v>0</v>
      </c>
      <c r="T37" s="53">
        <f t="shared" ca="1" si="2"/>
        <v>45832</v>
      </c>
      <c r="U37" s="26"/>
      <c r="V37" s="26"/>
      <c r="W37" s="26"/>
      <c r="X37" s="26"/>
      <c r="Y37" s="26"/>
      <c r="Z37" s="26"/>
      <c r="AA37" s="20"/>
      <c r="AB37" s="20"/>
    </row>
    <row r="38" spans="1:29" ht="20.25" x14ac:dyDescent="0.3">
      <c r="N38" s="7" t="s">
        <v>68</v>
      </c>
      <c r="P38" s="9">
        <f>IF(Grundeinstellung!$G$15=0,0,IF(P36&gt;=Grundeinstellung!$G$15,-Grundeinstellung!$G$15,IF(P36&gt;0,-P36,0)))</f>
        <v>0</v>
      </c>
      <c r="S38" s="26"/>
      <c r="T38" s="26"/>
      <c r="U38" s="26"/>
      <c r="V38" s="26"/>
      <c r="W38" s="26"/>
      <c r="X38" s="26"/>
      <c r="Y38" s="26"/>
      <c r="Z38" s="26"/>
      <c r="AA38" s="25"/>
      <c r="AB38" s="25"/>
    </row>
    <row r="39" spans="1:29" ht="14.25" x14ac:dyDescent="0.2">
      <c r="F39" s="8"/>
      <c r="G39" s="8"/>
      <c r="H39" s="8"/>
      <c r="I39" s="8"/>
      <c r="J39" s="8"/>
      <c r="K39" s="8"/>
      <c r="L39" s="8"/>
      <c r="M39" s="8"/>
      <c r="N39" s="7" t="s">
        <v>34</v>
      </c>
      <c r="O39" s="9"/>
      <c r="P39" s="9">
        <f>+P36+P38</f>
        <v>0</v>
      </c>
    </row>
    <row r="40" spans="1:29" ht="14.25" x14ac:dyDescent="0.2">
      <c r="F40" s="8"/>
      <c r="G40" s="8"/>
      <c r="H40" s="8"/>
      <c r="I40" s="8"/>
      <c r="J40" s="8"/>
      <c r="K40" s="8"/>
      <c r="L40" s="8"/>
      <c r="M40" s="8"/>
      <c r="N40" s="7" t="s">
        <v>35</v>
      </c>
      <c r="O40" s="9"/>
      <c r="P40" s="9">
        <f>+März!P43</f>
        <v>0</v>
      </c>
    </row>
    <row r="41" spans="1:29" ht="20.25" x14ac:dyDescent="0.3">
      <c r="E41" s="1"/>
      <c r="F41" s="155" t="s">
        <v>42</v>
      </c>
      <c r="G41" s="155"/>
      <c r="H41" s="155"/>
      <c r="I41" s="155"/>
      <c r="J41" s="155"/>
      <c r="K41" s="155"/>
      <c r="L41" s="155"/>
      <c r="M41" s="155"/>
      <c r="N41" s="155"/>
      <c r="O41" s="155"/>
      <c r="P41" s="11"/>
      <c r="Q41" s="6"/>
      <c r="T41" s="26"/>
      <c r="U41" s="26"/>
      <c r="V41" s="26"/>
      <c r="W41" s="26"/>
      <c r="X41" s="26"/>
      <c r="Y41" s="26"/>
      <c r="Z41" s="26"/>
      <c r="AA41" s="26"/>
      <c r="AB41" s="16"/>
      <c r="AC41" s="16"/>
    </row>
    <row r="42" spans="1:29" ht="14.25" x14ac:dyDescent="0.2">
      <c r="F42" s="8"/>
      <c r="G42" s="8"/>
      <c r="H42" s="8"/>
      <c r="I42" s="8"/>
      <c r="J42" s="8"/>
      <c r="K42" s="8"/>
      <c r="L42" s="8"/>
      <c r="M42" s="8"/>
      <c r="N42" s="59" t="s">
        <v>36</v>
      </c>
      <c r="O42" s="9"/>
      <c r="P42" s="9">
        <f>SUM(P39:P41)</f>
        <v>0</v>
      </c>
    </row>
    <row r="43" spans="1:29" x14ac:dyDescent="0.2">
      <c r="A43" s="12" t="s">
        <v>21</v>
      </c>
    </row>
    <row r="44" spans="1:29" ht="20.25" x14ac:dyDescent="0.3">
      <c r="A44" s="13" t="s">
        <v>19</v>
      </c>
      <c r="C44" s="5">
        <f>COUNTIF(C7:C35,"F")</f>
        <v>1</v>
      </c>
      <c r="N44" s="7"/>
      <c r="Q44" s="86"/>
      <c r="S44" s="27"/>
      <c r="T44" s="26"/>
    </row>
    <row r="45" spans="1:29" ht="20.25" x14ac:dyDescent="0.3">
      <c r="A45" s="13" t="s">
        <v>18</v>
      </c>
      <c r="C45" s="5">
        <f>COUNTIF(C6:C35,"U")</f>
        <v>0</v>
      </c>
      <c r="D45" s="5"/>
      <c r="N45" s="7" t="s">
        <v>75</v>
      </c>
      <c r="P45" s="85"/>
      <c r="Q45" s="86" t="s">
        <v>74</v>
      </c>
      <c r="S45" s="27"/>
      <c r="T45" s="26"/>
    </row>
    <row r="46" spans="1:29" ht="20.25" x14ac:dyDescent="0.3">
      <c r="A46" s="13" t="s">
        <v>17</v>
      </c>
      <c r="C46" s="5">
        <f>COUNTIF(C6:C35,"K")</f>
        <v>0</v>
      </c>
      <c r="D46" s="5"/>
      <c r="S46" s="27"/>
      <c r="T46" s="26"/>
    </row>
    <row r="47" spans="1:29" ht="20.25" x14ac:dyDescent="0.3">
      <c r="A47" s="13" t="s">
        <v>20</v>
      </c>
      <c r="C47" s="5">
        <f>COUNTIF(C6:C35,"ZA")</f>
        <v>0</v>
      </c>
      <c r="D47" s="5"/>
      <c r="N47" s="4"/>
      <c r="S47" s="27"/>
      <c r="T47" s="26"/>
    </row>
    <row r="48" spans="1:29" ht="20.25" x14ac:dyDescent="0.3">
      <c r="A48" s="13" t="s">
        <v>45</v>
      </c>
      <c r="C48" s="1">
        <f>Grundeinstellung!J29</f>
        <v>35</v>
      </c>
      <c r="D48" s="5"/>
      <c r="P48" s="90"/>
      <c r="Q48" s="91"/>
      <c r="R48" s="92" t="s">
        <v>73</v>
      </c>
      <c r="S48" s="20"/>
      <c r="T48" s="26"/>
    </row>
    <row r="49" spans="1:20" ht="15" x14ac:dyDescent="0.2">
      <c r="A49" s="4" t="s">
        <v>76</v>
      </c>
      <c r="C49" s="87">
        <f>Jänner!P45+Februar!P45+März!P45+April!P45</f>
        <v>2</v>
      </c>
      <c r="D49" s="1" t="s">
        <v>74</v>
      </c>
      <c r="O49" s="89"/>
      <c r="P49" s="15"/>
      <c r="Q49" s="20"/>
      <c r="R49" s="88"/>
      <c r="S49" s="27"/>
      <c r="T49" s="20"/>
    </row>
    <row r="50" spans="1:20" ht="15" x14ac:dyDescent="0.2">
      <c r="A50" s="13"/>
      <c r="N50" s="14"/>
      <c r="O50" s="81"/>
      <c r="P50" s="15"/>
      <c r="Q50" s="20"/>
      <c r="R50" s="88"/>
      <c r="S50" s="20"/>
      <c r="T50" s="28"/>
    </row>
    <row r="51" spans="1:20" ht="15" x14ac:dyDescent="0.2">
      <c r="N51" s="14"/>
      <c r="O51" s="81"/>
      <c r="P51" s="90"/>
      <c r="Q51" s="91"/>
      <c r="R51" s="93" t="s">
        <v>72</v>
      </c>
    </row>
  </sheetData>
  <sheetProtection selectLockedCells="1"/>
  <mergeCells count="7">
    <mergeCell ref="C37:D37"/>
    <mergeCell ref="E37:G37"/>
    <mergeCell ref="F41:O41"/>
    <mergeCell ref="S1:AB1"/>
    <mergeCell ref="S3:W3"/>
    <mergeCell ref="V4:X4"/>
    <mergeCell ref="F36:G36"/>
  </mergeCells>
  <conditionalFormatting sqref="A6:A35">
    <cfRule type="expression" dxfId="230" priority="23" stopIfTrue="1">
      <formula>OR($B6=1,$B6=7)</formula>
    </cfRule>
    <cfRule type="expression" dxfId="229" priority="24" stopIfTrue="1">
      <formula>$C6="F"</formula>
    </cfRule>
  </conditionalFormatting>
  <conditionalFormatting sqref="B6:C35">
    <cfRule type="expression" dxfId="228" priority="21" stopIfTrue="1">
      <formula>OR($B6=1,$B6=7)</formula>
    </cfRule>
    <cfRule type="expression" dxfId="227" priority="22" stopIfTrue="1">
      <formula>$C6="F"</formula>
    </cfRule>
  </conditionalFormatting>
  <conditionalFormatting sqref="D6:F6">
    <cfRule type="expression" dxfId="226" priority="79" stopIfTrue="1">
      <formula>OR($B6=1,$B6=7)</formula>
    </cfRule>
    <cfRule type="expression" dxfId="225" priority="80" stopIfTrue="1">
      <formula>$C6="F"</formula>
    </cfRule>
  </conditionalFormatting>
  <conditionalFormatting sqref="D7:I34">
    <cfRule type="expression" dxfId="224" priority="99" stopIfTrue="1">
      <formula>OR($B7=1,$B7=7)</formula>
    </cfRule>
    <cfRule type="expression" dxfId="223" priority="100" stopIfTrue="1">
      <formula>$C7="F"</formula>
    </cfRule>
  </conditionalFormatting>
  <conditionalFormatting sqref="D35:I35">
    <cfRule type="expression" dxfId="222" priority="11" stopIfTrue="1">
      <formula>OR($B35=1,$B35=7)</formula>
    </cfRule>
    <cfRule type="expression" dxfId="221" priority="12" stopIfTrue="1">
      <formula>$C35="F"</formula>
    </cfRule>
  </conditionalFormatting>
  <conditionalFormatting sqref="G6:I6">
    <cfRule type="expression" dxfId="220" priority="81" stopIfTrue="1">
      <formula>$L6=1</formula>
    </cfRule>
    <cfRule type="expression" dxfId="219" priority="82" stopIfTrue="1">
      <formula>OR($B6=1,$B6=7)</formula>
    </cfRule>
    <cfRule type="expression" dxfId="218" priority="83" stopIfTrue="1">
      <formula>$C6="F"</formula>
    </cfRule>
  </conditionalFormatting>
  <conditionalFormatting sqref="G7:J34">
    <cfRule type="expression" dxfId="217" priority="86" stopIfTrue="1">
      <formula>$L7=1</formula>
    </cfRule>
  </conditionalFormatting>
  <conditionalFormatting sqref="G35:J35">
    <cfRule type="expression" dxfId="216" priority="3" stopIfTrue="1">
      <formula>$L35=1</formula>
    </cfRule>
  </conditionalFormatting>
  <conditionalFormatting sqref="J6">
    <cfRule type="expression" dxfId="215" priority="91" stopIfTrue="1">
      <formula>$L6=1</formula>
    </cfRule>
  </conditionalFormatting>
  <conditionalFormatting sqref="J35">
    <cfRule type="expression" dxfId="214" priority="1" stopIfTrue="1">
      <formula>OR($B35=1,$B35=7)</formula>
    </cfRule>
    <cfRule type="expression" dxfId="213" priority="2" stopIfTrue="1">
      <formula>$C35="F"</formula>
    </cfRule>
  </conditionalFormatting>
  <conditionalFormatting sqref="J6:K6">
    <cfRule type="expression" dxfId="212" priority="92" stopIfTrue="1">
      <formula>OR($B6=1,$B6=7)</formula>
    </cfRule>
    <cfRule type="expression" dxfId="211" priority="93" stopIfTrue="1">
      <formula>$C6="F"</formula>
    </cfRule>
  </conditionalFormatting>
  <conditionalFormatting sqref="J6:K34">
    <cfRule type="expression" dxfId="210" priority="87" stopIfTrue="1">
      <formula>OR($B6=1,$B6=7)</formula>
    </cfRule>
    <cfRule type="expression" dxfId="209" priority="88" stopIfTrue="1">
      <formula>$C6="F"</formula>
    </cfRule>
  </conditionalFormatting>
  <conditionalFormatting sqref="J7:K35">
    <cfRule type="expression" dxfId="208" priority="4" stopIfTrue="1">
      <formula>OR($B7=1,$B7=7)</formula>
    </cfRule>
    <cfRule type="expression" dxfId="207" priority="5" stopIfTrue="1">
      <formula>$C7="F"</formula>
    </cfRule>
  </conditionalFormatting>
  <conditionalFormatting sqref="K35">
    <cfRule type="expression" dxfId="206" priority="15" stopIfTrue="1">
      <formula>OR($B35=1,$B35=7)</formula>
    </cfRule>
    <cfRule type="expression" dxfId="205" priority="16" stopIfTrue="1">
      <formula>$C35="F"</formula>
    </cfRule>
  </conditionalFormatting>
  <conditionalFormatting sqref="M6:R35">
    <cfRule type="expression" dxfId="204" priority="8" stopIfTrue="1">
      <formula>OR($B6=1,$B6=7)</formula>
    </cfRule>
    <cfRule type="expression" dxfId="203" priority="9" stopIfTrue="1">
      <formula>$C6="F"</formula>
    </cfRule>
  </conditionalFormatting>
  <conditionalFormatting sqref="N6:N35">
    <cfRule type="cellIs" dxfId="202" priority="6" stopIfTrue="1" operator="greaterThan">
      <formula>10</formula>
    </cfRule>
    <cfRule type="cellIs" dxfId="201" priority="7" stopIfTrue="1" operator="equal">
      <formula>10</formula>
    </cfRule>
  </conditionalFormatting>
  <conditionalFormatting sqref="S6:S37">
    <cfRule type="cellIs" dxfId="200" priority="121"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9" orientation="portrait" r:id="rId1"/>
  <headerFooter alignWithMargins="0"/>
  <ignoredErrors>
    <ignoredError sqref="D6:I3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5.7109375" style="1" customWidth="1" collapsed="1"/>
    <col min="4" max="4" width="4" style="1"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45778</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+April!A35+1</f>
        <v>45778</v>
      </c>
      <c r="B6" s="1">
        <f>WEEKDAY(A6,1)</f>
        <v>5</v>
      </c>
      <c r="C6" s="29" t="s">
        <v>9</v>
      </c>
      <c r="D6" s="3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+H6-G6</f>
        <v>0</v>
      </c>
      <c r="J6" s="56">
        <f>IF(K6&lt;6.1,0,IF(G6=0,(G6-E6)*-24,(G6-E6)*24))</f>
        <v>0</v>
      </c>
      <c r="K6" s="56">
        <f>(F6-E6)*24</f>
        <v>0</v>
      </c>
      <c r="L6" s="5">
        <f t="shared" ref="L6:L36" si="0">IF(J6&gt;6,1,0)</f>
        <v>0</v>
      </c>
      <c r="M6" s="32">
        <f>F6-E6-I6</f>
        <v>0</v>
      </c>
      <c r="N6" s="33">
        <f>IF(OR(C6="K",C6="U"),O6,M6*24)</f>
        <v>0</v>
      </c>
      <c r="O6" s="33">
        <f>IF($C6="F",0,LOOKUP($B6,Grundeinstellung!$B$6:$B$12,Grundeinstellung!G$6:G$12))</f>
        <v>0</v>
      </c>
      <c r="P6" s="33">
        <f>N6-O6</f>
        <v>0</v>
      </c>
      <c r="R6" s="34" t="s">
        <v>63</v>
      </c>
      <c r="S6" s="52">
        <f t="shared" ref="S6:S38" ca="1" si="1">IF(A6=T6,"heute",0)</f>
        <v>0</v>
      </c>
      <c r="T6" s="53">
        <f t="shared" ref="T6:T38" ca="1" si="2">TODAY()</f>
        <v>45832</v>
      </c>
      <c r="U6" s="17"/>
      <c r="V6" s="17"/>
      <c r="W6" s="17"/>
      <c r="X6" s="18"/>
      <c r="Y6" s="17"/>
      <c r="Z6" s="17"/>
      <c r="AA6" s="16"/>
      <c r="AB6" s="19"/>
    </row>
    <row r="7" spans="1:28" ht="18" x14ac:dyDescent="0.25">
      <c r="A7" s="35">
        <f>A6+1</f>
        <v>45779</v>
      </c>
      <c r="B7" s="1">
        <f t="shared" ref="B7:B36" si="3">WEEKDAY(A7,1)</f>
        <v>6</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ref="I7:I36" si="4">+H7-G7</f>
        <v>2.083333333333337E-2</v>
      </c>
      <c r="J7" s="56">
        <f t="shared" ref="J7:J36" si="5">IF(K7&lt;6.1,0,IF(G7=0,(G7-E7)*-24,(G7-E7)*24))</f>
        <v>3.4999999999999996</v>
      </c>
      <c r="K7" s="56">
        <f t="shared" ref="K7:K36" si="6">(F7-E7)*24</f>
        <v>8.5</v>
      </c>
      <c r="L7" s="5">
        <f t="shared" si="0"/>
        <v>0</v>
      </c>
      <c r="M7" s="32">
        <f t="shared" ref="M7:M36" si="7">F7-E7-I7</f>
        <v>0.33333333333333331</v>
      </c>
      <c r="N7" s="33">
        <f t="shared" ref="N7:N36" si="8">IF(OR(C7="K",C7="U"),O7,M7*24)</f>
        <v>8</v>
      </c>
      <c r="O7" s="33">
        <f>IF($C7="F",0,LOOKUP($B7,Grundeinstellung!$B$6:$B$12,Grundeinstellung!G$6:G$12))</f>
        <v>8</v>
      </c>
      <c r="P7" s="33">
        <f t="shared" ref="P7:P36" si="9">N7-O7</f>
        <v>0</v>
      </c>
      <c r="R7" s="34"/>
      <c r="S7" s="52">
        <f t="shared" ca="1" si="1"/>
        <v>0</v>
      </c>
      <c r="T7" s="53">
        <f t="shared" ca="1" si="2"/>
        <v>45832</v>
      </c>
      <c r="U7" s="17"/>
      <c r="V7" s="17"/>
      <c r="W7" s="17"/>
      <c r="X7" s="18"/>
      <c r="Y7" s="17"/>
      <c r="Z7" s="17"/>
      <c r="AA7" s="16"/>
      <c r="AB7" s="19"/>
    </row>
    <row r="8" spans="1:28" ht="18" x14ac:dyDescent="0.25">
      <c r="A8" s="35">
        <f t="shared" ref="A8:A36" si="10">A7+1</f>
        <v>45780</v>
      </c>
      <c r="B8" s="1">
        <f t="shared" si="3"/>
        <v>7</v>
      </c>
      <c r="C8" s="29"/>
      <c r="D8" s="30">
        <f>IF(OR($C8="F",$C8="K",$C8="U",$C8="ZA"),0,LOOKUP($B8,Grundeinstellung!$B$6:$B$12,Grundeinstellung!G$6:G$12))</f>
        <v>0</v>
      </c>
      <c r="E8" s="64">
        <f>IF(OR($C8="F",$C8="K",$C8="U",$C8="ZA"),0,LOOKUP($B8,Grundeinstellung!$B$6:$B$12,Grundeinstellung!C$6:C$12))</f>
        <v>0</v>
      </c>
      <c r="F8" s="65">
        <f>IF(OR($C8="F",$C8="K",$C8="U",$C8="ZA"),0,LOOKUP($B8,Grundeinstellung!$B$6:$B$12,Grundeinstellung!D$6:D$12))</f>
        <v>0</v>
      </c>
      <c r="G8" s="64">
        <f>IF(OR($C8="F",$C8="K",$C8="U",$C8="ZA"),0,LOOKUP($B8,Grundeinstellung!$B$6:$B$12,Grundeinstellung!E$6:E$12))</f>
        <v>0</v>
      </c>
      <c r="H8" s="31">
        <f>IF(OR($C8="F",$C8="K",$C8="U",$C8="ZA"),0,LOOKUP($B8,Grundeinstellung!$B$6:$B$12,Grundeinstellung!F$6:F$12))</f>
        <v>0</v>
      </c>
      <c r="I8" s="65">
        <f t="shared" si="4"/>
        <v>0</v>
      </c>
      <c r="J8" s="56">
        <f t="shared" si="5"/>
        <v>0</v>
      </c>
      <c r="K8" s="56">
        <f t="shared" si="6"/>
        <v>0</v>
      </c>
      <c r="L8" s="5">
        <f t="shared" si="0"/>
        <v>0</v>
      </c>
      <c r="M8" s="32">
        <f t="shared" si="7"/>
        <v>0</v>
      </c>
      <c r="N8" s="33">
        <f t="shared" si="8"/>
        <v>0</v>
      </c>
      <c r="O8" s="33">
        <f>IF($C8="F",0,LOOKUP($B8,Grundeinstellung!$B$6:$B$12,Grundeinstellung!G$6:G$12))</f>
        <v>0</v>
      </c>
      <c r="P8" s="33">
        <f t="shared" si="9"/>
        <v>0</v>
      </c>
      <c r="R8" s="34"/>
      <c r="S8" s="52">
        <f t="shared" ca="1" si="1"/>
        <v>0</v>
      </c>
      <c r="T8" s="53">
        <f t="shared" ca="1" si="2"/>
        <v>45832</v>
      </c>
      <c r="U8" s="17"/>
      <c r="V8" s="17"/>
      <c r="W8" s="17"/>
      <c r="X8" s="18"/>
      <c r="Y8" s="17"/>
      <c r="Z8" s="17"/>
      <c r="AA8" s="16"/>
      <c r="AB8" s="19"/>
    </row>
    <row r="9" spans="1:28" ht="18" x14ac:dyDescent="0.25">
      <c r="A9" s="35">
        <f t="shared" si="10"/>
        <v>45781</v>
      </c>
      <c r="B9" s="1">
        <f t="shared" si="3"/>
        <v>1</v>
      </c>
      <c r="C9" s="29"/>
      <c r="D9" s="30">
        <f>IF(OR($C9="F",$C9="K",$C9="U",$C9="ZA"),0,LOOKUP($B9,Grundeinstellung!$B$6:$B$12,Grundeinstellung!G$6:G$12))</f>
        <v>0</v>
      </c>
      <c r="E9" s="64">
        <f>IF(OR($C9="F",$C9="K",$C9="U",$C9="ZA"),0,LOOKUP($B9,Grundeinstellung!$B$6:$B$12,Grundeinstellung!C$6:C$12))</f>
        <v>0</v>
      </c>
      <c r="F9" s="65">
        <f>IF(OR($C9="F",$C9="K",$C9="U",$C9="ZA"),0,LOOKUP($B9,Grundeinstellung!$B$6:$B$12,Grundeinstellung!D$6:D$12))</f>
        <v>0</v>
      </c>
      <c r="G9" s="64">
        <f>IF(OR($C9="F",$C9="K",$C9="U",$C9="ZA"),0,LOOKUP($B9,Grundeinstellung!$B$6:$B$12,Grundeinstellung!E$6:E$12))</f>
        <v>0</v>
      </c>
      <c r="H9" s="31">
        <f>IF(OR($C9="F",$C9="K",$C9="U",$C9="ZA"),0,LOOKUP($B9,Grundeinstellung!$B$6:$B$12,Grundeinstellung!F$6:F$12))</f>
        <v>0</v>
      </c>
      <c r="I9" s="65">
        <f t="shared" si="4"/>
        <v>0</v>
      </c>
      <c r="J9" s="56">
        <f t="shared" si="5"/>
        <v>0</v>
      </c>
      <c r="K9" s="56">
        <f t="shared" si="6"/>
        <v>0</v>
      </c>
      <c r="L9" s="5">
        <f t="shared" si="0"/>
        <v>0</v>
      </c>
      <c r="M9" s="32">
        <f t="shared" si="7"/>
        <v>0</v>
      </c>
      <c r="N9" s="33">
        <f t="shared" si="8"/>
        <v>0</v>
      </c>
      <c r="O9" s="33">
        <f>IF($C9="F",0,LOOKUP($B9,Grundeinstellung!$B$6:$B$12,Grundeinstellung!G$6:G$12))</f>
        <v>0</v>
      </c>
      <c r="P9" s="33">
        <f t="shared" si="9"/>
        <v>0</v>
      </c>
      <c r="R9" s="34"/>
      <c r="S9" s="52">
        <f t="shared" ca="1" si="1"/>
        <v>0</v>
      </c>
      <c r="T9" s="53">
        <f t="shared" ca="1" si="2"/>
        <v>45832</v>
      </c>
      <c r="U9" s="17"/>
      <c r="V9" s="17"/>
      <c r="W9" s="17"/>
      <c r="X9" s="18"/>
      <c r="Y9" s="17"/>
      <c r="Z9" s="17"/>
      <c r="AA9" s="16"/>
      <c r="AB9" s="19"/>
    </row>
    <row r="10" spans="1:28" ht="18" x14ac:dyDescent="0.25">
      <c r="A10" s="35">
        <f t="shared" si="10"/>
        <v>45782</v>
      </c>
      <c r="B10" s="1">
        <f t="shared" si="3"/>
        <v>2</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4"/>
        <v>2.083333333333337E-2</v>
      </c>
      <c r="J10" s="56">
        <f t="shared" si="5"/>
        <v>3.4999999999999996</v>
      </c>
      <c r="K10" s="56">
        <f t="shared" si="6"/>
        <v>8.5</v>
      </c>
      <c r="L10" s="5">
        <f t="shared" si="0"/>
        <v>0</v>
      </c>
      <c r="M10" s="32">
        <f t="shared" si="7"/>
        <v>0.33333333333333331</v>
      </c>
      <c r="N10" s="33">
        <f t="shared" si="8"/>
        <v>8</v>
      </c>
      <c r="O10" s="33">
        <f>IF($C10="F",0,LOOKUP($B10,Grundeinstellung!$B$6:$B$12,Grundeinstellung!G$6:G$12))</f>
        <v>8</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45783</v>
      </c>
      <c r="B11" s="1">
        <f t="shared" si="3"/>
        <v>3</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4"/>
        <v>2.083333333333337E-2</v>
      </c>
      <c r="J11" s="56">
        <f t="shared" si="5"/>
        <v>3.4999999999999996</v>
      </c>
      <c r="K11" s="56">
        <f t="shared" si="6"/>
        <v>8.5</v>
      </c>
      <c r="L11" s="5">
        <f t="shared" si="0"/>
        <v>0</v>
      </c>
      <c r="M11" s="32">
        <f t="shared" si="7"/>
        <v>0.33333333333333331</v>
      </c>
      <c r="N11" s="33">
        <f t="shared" si="8"/>
        <v>8</v>
      </c>
      <c r="O11" s="33">
        <f>IF($C11="F",0,LOOKUP($B11,Grundeinstellung!$B$6:$B$12,Grundeinstellung!G$6:G$12))</f>
        <v>8</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45784</v>
      </c>
      <c r="B12" s="1">
        <f t="shared" si="3"/>
        <v>4</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4"/>
        <v>2.083333333333337E-2</v>
      </c>
      <c r="J12" s="56">
        <f t="shared" si="5"/>
        <v>3.4999999999999996</v>
      </c>
      <c r="K12" s="56">
        <f t="shared" si="6"/>
        <v>8.5</v>
      </c>
      <c r="L12" s="5">
        <f t="shared" si="0"/>
        <v>0</v>
      </c>
      <c r="M12" s="32">
        <f t="shared" si="7"/>
        <v>0.33333333333333331</v>
      </c>
      <c r="N12" s="33">
        <f t="shared" si="8"/>
        <v>8</v>
      </c>
      <c r="O12" s="33">
        <f>IF($C12="F",0,LOOKUP($B12,Grundeinstellung!$B$6:$B$12,Grundeinstellung!G$6:G$12))</f>
        <v>8</v>
      </c>
      <c r="P12" s="33">
        <f t="shared" si="9"/>
        <v>0</v>
      </c>
      <c r="R12" s="30"/>
      <c r="S12" s="52">
        <f t="shared" ca="1" si="1"/>
        <v>0</v>
      </c>
      <c r="T12" s="53">
        <f t="shared" ca="1" si="2"/>
        <v>45832</v>
      </c>
      <c r="U12" s="17"/>
      <c r="V12" s="17"/>
      <c r="W12" s="17"/>
      <c r="X12" s="18"/>
      <c r="Y12" s="17"/>
      <c r="Z12" s="17"/>
      <c r="AA12" s="16"/>
      <c r="AB12" s="19"/>
    </row>
    <row r="13" spans="1:28" ht="18" x14ac:dyDescent="0.25">
      <c r="A13" s="35">
        <f t="shared" si="10"/>
        <v>45785</v>
      </c>
      <c r="B13" s="1">
        <f t="shared" si="3"/>
        <v>5</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4"/>
        <v>2.083333333333337E-2</v>
      </c>
      <c r="J13" s="56">
        <f t="shared" si="5"/>
        <v>3.4999999999999996</v>
      </c>
      <c r="K13" s="56">
        <f t="shared" si="6"/>
        <v>8.5</v>
      </c>
      <c r="L13" s="5">
        <f t="shared" si="0"/>
        <v>0</v>
      </c>
      <c r="M13" s="32">
        <f t="shared" si="7"/>
        <v>0.33333333333333331</v>
      </c>
      <c r="N13" s="33">
        <f t="shared" si="8"/>
        <v>8</v>
      </c>
      <c r="O13" s="33">
        <f>IF($C13="F",0,LOOKUP($B13,Grundeinstellung!$B$6:$B$12,Grundeinstellung!G$6:G$12))</f>
        <v>8</v>
      </c>
      <c r="P13" s="33">
        <f t="shared" si="9"/>
        <v>0</v>
      </c>
      <c r="R13" s="34"/>
      <c r="S13" s="52">
        <f t="shared" ca="1" si="1"/>
        <v>0</v>
      </c>
      <c r="T13" s="53">
        <f t="shared" ca="1" si="2"/>
        <v>45832</v>
      </c>
      <c r="U13" s="17"/>
      <c r="V13" s="17"/>
      <c r="W13" s="17"/>
      <c r="X13" s="18"/>
      <c r="Y13" s="17"/>
      <c r="Z13" s="17"/>
      <c r="AA13" s="16"/>
      <c r="AB13" s="19"/>
    </row>
    <row r="14" spans="1:28" ht="18" x14ac:dyDescent="0.25">
      <c r="A14" s="35">
        <f t="shared" si="10"/>
        <v>45786</v>
      </c>
      <c r="B14" s="1">
        <f t="shared" si="3"/>
        <v>6</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4"/>
        <v>2.083333333333337E-2</v>
      </c>
      <c r="J14" s="56">
        <f t="shared" si="5"/>
        <v>3.4999999999999996</v>
      </c>
      <c r="K14" s="56">
        <f t="shared" si="6"/>
        <v>8.5</v>
      </c>
      <c r="L14" s="5">
        <f t="shared" si="0"/>
        <v>0</v>
      </c>
      <c r="M14" s="32">
        <f t="shared" si="7"/>
        <v>0.33333333333333331</v>
      </c>
      <c r="N14" s="33">
        <f t="shared" si="8"/>
        <v>8</v>
      </c>
      <c r="O14" s="33">
        <f>IF($C14="F",0,LOOKUP($B14,Grundeinstellung!$B$6:$B$12,Grundeinstellung!G$6:G$12))</f>
        <v>8</v>
      </c>
      <c r="P14" s="33">
        <f t="shared" si="9"/>
        <v>0</v>
      </c>
      <c r="R14" s="54"/>
      <c r="S14" s="52">
        <f t="shared" ca="1" si="1"/>
        <v>0</v>
      </c>
      <c r="T14" s="53">
        <f t="shared" ca="1" si="2"/>
        <v>45832</v>
      </c>
      <c r="U14" s="17"/>
      <c r="V14" s="17"/>
      <c r="W14" s="17"/>
      <c r="X14" s="18"/>
      <c r="Y14" s="17"/>
      <c r="Z14" s="17"/>
      <c r="AA14" s="16"/>
      <c r="AB14" s="19"/>
    </row>
    <row r="15" spans="1:28" ht="18" x14ac:dyDescent="0.25">
      <c r="A15" s="35">
        <f t="shared" si="10"/>
        <v>45787</v>
      </c>
      <c r="B15" s="1">
        <f t="shared" si="3"/>
        <v>7</v>
      </c>
      <c r="C15" s="29"/>
      <c r="D15" s="30">
        <f>IF(OR($C15="F",$C15="K",$C15="U",$C15="ZA"),0,LOOKUP($B15,Grundeinstellung!$B$6:$B$12,Grundeinstellung!G$6:G$12))</f>
        <v>0</v>
      </c>
      <c r="E15" s="64">
        <f>IF(OR($C15="F",$C15="K",$C15="U",$C15="ZA"),0,LOOKUP($B15,Grundeinstellung!$B$6:$B$12,Grundeinstellung!C$6:C$12))</f>
        <v>0</v>
      </c>
      <c r="F15" s="65">
        <f>IF(OR($C15="F",$C15="K",$C15="U",$C15="ZA"),0,LOOKUP($B15,Grundeinstellung!$B$6:$B$12,Grundeinstellung!D$6:D$12))</f>
        <v>0</v>
      </c>
      <c r="G15" s="64">
        <f>IF(OR($C15="F",$C15="K",$C15="U",$C15="ZA"),0,LOOKUP($B15,Grundeinstellung!$B$6:$B$12,Grundeinstellung!E$6:E$12))</f>
        <v>0</v>
      </c>
      <c r="H15" s="31">
        <f>IF(OR($C15="F",$C15="K",$C15="U",$C15="ZA"),0,LOOKUP($B15,Grundeinstellung!$B$6:$B$12,Grundeinstellung!F$6:F$12))</f>
        <v>0</v>
      </c>
      <c r="I15" s="65">
        <f t="shared" si="4"/>
        <v>0</v>
      </c>
      <c r="J15" s="56">
        <f t="shared" si="5"/>
        <v>0</v>
      </c>
      <c r="K15" s="56">
        <f t="shared" si="6"/>
        <v>0</v>
      </c>
      <c r="L15" s="5">
        <f t="shared" si="0"/>
        <v>0</v>
      </c>
      <c r="M15" s="32">
        <f t="shared" si="7"/>
        <v>0</v>
      </c>
      <c r="N15" s="33">
        <f t="shared" si="8"/>
        <v>0</v>
      </c>
      <c r="O15" s="33">
        <f>IF($C15="F",0,LOOKUP($B15,Grundeinstellung!$B$6:$B$12,Grundeinstellung!G$6:G$12))</f>
        <v>0</v>
      </c>
      <c r="P15" s="33">
        <f t="shared" si="9"/>
        <v>0</v>
      </c>
      <c r="R15" s="34"/>
      <c r="S15" s="52">
        <f t="shared" ca="1" si="1"/>
        <v>0</v>
      </c>
      <c r="T15" s="53">
        <f t="shared" ca="1" si="2"/>
        <v>45832</v>
      </c>
      <c r="U15" s="17"/>
      <c r="V15" s="17"/>
      <c r="W15" s="17"/>
      <c r="X15" s="18"/>
      <c r="Y15" s="17"/>
      <c r="Z15" s="17"/>
      <c r="AA15" s="16"/>
      <c r="AB15" s="19"/>
    </row>
    <row r="16" spans="1:28" ht="18" x14ac:dyDescent="0.25">
      <c r="A16" s="35">
        <f t="shared" si="10"/>
        <v>45788</v>
      </c>
      <c r="B16" s="1">
        <f t="shared" si="3"/>
        <v>1</v>
      </c>
      <c r="C16" s="29"/>
      <c r="D16" s="30">
        <f>IF(OR($C16="F",$C16="K",$C16="U",$C16="ZA"),0,LOOKUP($B16,Grundeinstellung!$B$6:$B$12,Grundeinstellung!G$6:G$12))</f>
        <v>0</v>
      </c>
      <c r="E16" s="64">
        <f>IF(OR($C16="F",$C16="K",$C16="U",$C16="ZA"),0,LOOKUP($B16,Grundeinstellung!$B$6:$B$12,Grundeinstellung!C$6:C$12))</f>
        <v>0</v>
      </c>
      <c r="F16" s="65">
        <f>IF(OR($C16="F",$C16="K",$C16="U",$C16="ZA"),0,LOOKUP($B16,Grundeinstellung!$B$6:$B$12,Grundeinstellung!D$6:D$12))</f>
        <v>0</v>
      </c>
      <c r="G16" s="64">
        <f>IF(OR($C16="F",$C16="K",$C16="U",$C16="ZA"),0,LOOKUP($B16,Grundeinstellung!$B$6:$B$12,Grundeinstellung!E$6:E$12))</f>
        <v>0</v>
      </c>
      <c r="H16" s="31">
        <f>IF(OR($C16="F",$C16="K",$C16="U",$C16="ZA"),0,LOOKUP($B16,Grundeinstellung!$B$6:$B$12,Grundeinstellung!F$6:F$12))</f>
        <v>0</v>
      </c>
      <c r="I16" s="65">
        <f t="shared" si="4"/>
        <v>0</v>
      </c>
      <c r="J16" s="56">
        <f t="shared" si="5"/>
        <v>0</v>
      </c>
      <c r="K16" s="56">
        <f t="shared" si="6"/>
        <v>0</v>
      </c>
      <c r="L16" s="5">
        <f t="shared" si="0"/>
        <v>0</v>
      </c>
      <c r="M16" s="32">
        <f t="shared" si="7"/>
        <v>0</v>
      </c>
      <c r="N16" s="33">
        <f t="shared" si="8"/>
        <v>0</v>
      </c>
      <c r="O16" s="33">
        <f>IF($C16="F",0,LOOKUP($B16,Grundeinstellung!$B$6:$B$12,Grundeinstellung!G$6:G$12))</f>
        <v>0</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45789</v>
      </c>
      <c r="B17" s="1">
        <f t="shared" si="3"/>
        <v>2</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4"/>
        <v>2.083333333333337E-2</v>
      </c>
      <c r="J17" s="56">
        <f t="shared" si="5"/>
        <v>3.4999999999999996</v>
      </c>
      <c r="K17" s="56">
        <f t="shared" si="6"/>
        <v>8.5</v>
      </c>
      <c r="L17" s="5">
        <f t="shared" si="0"/>
        <v>0</v>
      </c>
      <c r="M17" s="32">
        <f t="shared" si="7"/>
        <v>0.33333333333333331</v>
      </c>
      <c r="N17" s="33">
        <f t="shared" si="8"/>
        <v>8</v>
      </c>
      <c r="O17" s="33">
        <f>IF($C17="F",0,LOOKUP($B17,Grundeinstellung!$B$6:$B$12,Grundeinstellung!G$6:G$12))</f>
        <v>8</v>
      </c>
      <c r="P17" s="33">
        <f t="shared" si="9"/>
        <v>0</v>
      </c>
      <c r="R17" s="34"/>
      <c r="S17" s="52">
        <f t="shared" ca="1" si="1"/>
        <v>0</v>
      </c>
      <c r="T17" s="53">
        <f t="shared" ca="1" si="2"/>
        <v>45832</v>
      </c>
      <c r="U17" s="17"/>
      <c r="V17" s="17"/>
      <c r="W17" s="17"/>
      <c r="X17" s="18"/>
      <c r="Y17" s="17"/>
      <c r="Z17" s="17"/>
      <c r="AA17" s="16"/>
      <c r="AB17" s="19"/>
    </row>
    <row r="18" spans="1:28" ht="18" x14ac:dyDescent="0.25">
      <c r="A18" s="35">
        <f t="shared" si="10"/>
        <v>45790</v>
      </c>
      <c r="B18" s="1">
        <f t="shared" si="3"/>
        <v>3</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4"/>
        <v>2.083333333333337E-2</v>
      </c>
      <c r="J18" s="56">
        <f t="shared" si="5"/>
        <v>3.4999999999999996</v>
      </c>
      <c r="K18" s="56">
        <f t="shared" si="6"/>
        <v>8.5</v>
      </c>
      <c r="L18" s="5">
        <f t="shared" si="0"/>
        <v>0</v>
      </c>
      <c r="M18" s="32">
        <f t="shared" si="7"/>
        <v>0.33333333333333331</v>
      </c>
      <c r="N18" s="33">
        <f t="shared" si="8"/>
        <v>8</v>
      </c>
      <c r="O18" s="33">
        <f>IF($C18="F",0,LOOKUP($B18,Grundeinstellung!$B$6:$B$12,Grundeinstellung!G$6:G$12))</f>
        <v>8</v>
      </c>
      <c r="P18" s="33">
        <f t="shared" si="9"/>
        <v>0</v>
      </c>
      <c r="R18" s="34"/>
      <c r="S18" s="52">
        <f t="shared" ca="1" si="1"/>
        <v>0</v>
      </c>
      <c r="T18" s="53">
        <f t="shared" ca="1" si="2"/>
        <v>45832</v>
      </c>
      <c r="U18" s="17"/>
      <c r="V18" s="17"/>
      <c r="W18" s="17"/>
      <c r="X18" s="18"/>
      <c r="Y18" s="17"/>
      <c r="Z18" s="17"/>
      <c r="AA18" s="16"/>
      <c r="AB18" s="19"/>
    </row>
    <row r="19" spans="1:28" ht="18" x14ac:dyDescent="0.25">
      <c r="A19" s="35">
        <f t="shared" si="10"/>
        <v>45791</v>
      </c>
      <c r="B19" s="1">
        <f t="shared" si="3"/>
        <v>4</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4"/>
        <v>2.083333333333337E-2</v>
      </c>
      <c r="J19" s="56">
        <f t="shared" si="5"/>
        <v>3.4999999999999996</v>
      </c>
      <c r="K19" s="56">
        <f t="shared" si="6"/>
        <v>8.5</v>
      </c>
      <c r="L19" s="5">
        <f t="shared" si="0"/>
        <v>0</v>
      </c>
      <c r="M19" s="32">
        <f t="shared" si="7"/>
        <v>0.33333333333333331</v>
      </c>
      <c r="N19" s="33">
        <f t="shared" si="8"/>
        <v>8</v>
      </c>
      <c r="O19" s="33">
        <f>IF($C19="F",0,LOOKUP($B19,Grundeinstellung!$B$6:$B$12,Grundeinstellung!G$6:G$12))</f>
        <v>8</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45792</v>
      </c>
      <c r="B20" s="1">
        <f t="shared" si="3"/>
        <v>5</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4"/>
        <v>2.083333333333337E-2</v>
      </c>
      <c r="J20" s="56">
        <f t="shared" si="5"/>
        <v>3.4999999999999996</v>
      </c>
      <c r="K20" s="56">
        <f t="shared" si="6"/>
        <v>8.5</v>
      </c>
      <c r="L20" s="5">
        <f t="shared" si="0"/>
        <v>0</v>
      </c>
      <c r="M20" s="32">
        <f t="shared" si="7"/>
        <v>0.33333333333333331</v>
      </c>
      <c r="N20" s="33">
        <f t="shared" si="8"/>
        <v>8</v>
      </c>
      <c r="O20" s="33">
        <f>IF($C20="F",0,LOOKUP($B20,Grundeinstellung!$B$6:$B$12,Grundeinstellung!G$6:G$12))</f>
        <v>8</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45793</v>
      </c>
      <c r="B21" s="1">
        <f t="shared" si="3"/>
        <v>6</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4"/>
        <v>2.083333333333337E-2</v>
      </c>
      <c r="J21" s="56">
        <f t="shared" si="5"/>
        <v>3.4999999999999996</v>
      </c>
      <c r="K21" s="56">
        <f t="shared" si="6"/>
        <v>8.5</v>
      </c>
      <c r="L21" s="5">
        <f t="shared" si="0"/>
        <v>0</v>
      </c>
      <c r="M21" s="32">
        <f t="shared" si="7"/>
        <v>0.33333333333333331</v>
      </c>
      <c r="N21" s="33">
        <f t="shared" si="8"/>
        <v>8</v>
      </c>
      <c r="O21" s="33">
        <f>IF($C21="F",0,LOOKUP($B21,Grundeinstellung!$B$6:$B$12,Grundeinstellung!G$6:G$12))</f>
        <v>8</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45794</v>
      </c>
      <c r="B22" s="1">
        <f t="shared" si="3"/>
        <v>7</v>
      </c>
      <c r="C22" s="29"/>
      <c r="D22" s="30">
        <f>IF(OR($C22="F",$C22="K",$C22="U",$C22="ZA"),0,LOOKUP($B22,Grundeinstellung!$B$6:$B$12,Grundeinstellung!G$6:G$12))</f>
        <v>0</v>
      </c>
      <c r="E22" s="64">
        <f>IF(OR($C22="F",$C22="K",$C22="U",$C22="ZA"),0,LOOKUP($B22,Grundeinstellung!$B$6:$B$12,Grundeinstellung!C$6:C$12))</f>
        <v>0</v>
      </c>
      <c r="F22" s="65">
        <f>IF(OR($C22="F",$C22="K",$C22="U",$C22="ZA"),0,LOOKUP($B22,Grundeinstellung!$B$6:$B$12,Grundeinstellung!D$6:D$12))</f>
        <v>0</v>
      </c>
      <c r="G22" s="64">
        <f>IF(OR($C22="F",$C22="K",$C22="U",$C22="ZA"),0,LOOKUP($B22,Grundeinstellung!$B$6:$B$12,Grundeinstellung!E$6:E$12))</f>
        <v>0</v>
      </c>
      <c r="H22" s="31">
        <f>IF(OR($C22="F",$C22="K",$C22="U",$C22="ZA"),0,LOOKUP($B22,Grundeinstellung!$B$6:$B$12,Grundeinstellung!F$6:F$12))</f>
        <v>0</v>
      </c>
      <c r="I22" s="65">
        <f t="shared" si="4"/>
        <v>0</v>
      </c>
      <c r="J22" s="56">
        <f t="shared" si="5"/>
        <v>0</v>
      </c>
      <c r="K22" s="56">
        <f t="shared" si="6"/>
        <v>0</v>
      </c>
      <c r="L22" s="5">
        <f t="shared" si="0"/>
        <v>0</v>
      </c>
      <c r="M22" s="32">
        <f t="shared" si="7"/>
        <v>0</v>
      </c>
      <c r="N22" s="33">
        <f t="shared" si="8"/>
        <v>0</v>
      </c>
      <c r="O22" s="33">
        <f>IF($C22="F",0,LOOKUP($B22,Grundeinstellung!$B$6:$B$12,Grundeinstellung!G$6:G$12))</f>
        <v>0</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45795</v>
      </c>
      <c r="B23" s="1">
        <f t="shared" si="3"/>
        <v>1</v>
      </c>
      <c r="C23" s="29"/>
      <c r="D23" s="30">
        <f>IF(OR($C23="F",$C23="K",$C23="U",$C23="ZA"),0,LOOKUP($B23,Grundeinstellung!$B$6:$B$12,Grundeinstellung!G$6:G$12))</f>
        <v>0</v>
      </c>
      <c r="E23" s="64">
        <f>IF(OR($C23="F",$C23="K",$C23="U",$C23="ZA"),0,LOOKUP($B23,Grundeinstellung!$B$6:$B$12,Grundeinstellung!C$6:C$12))</f>
        <v>0</v>
      </c>
      <c r="F23" s="65">
        <f>IF(OR($C23="F",$C23="K",$C23="U",$C23="ZA"),0,LOOKUP($B23,Grundeinstellung!$B$6:$B$12,Grundeinstellung!D$6:D$12))</f>
        <v>0</v>
      </c>
      <c r="G23" s="64">
        <f>IF(OR($C23="F",$C23="K",$C23="U",$C23="ZA"),0,LOOKUP($B23,Grundeinstellung!$B$6:$B$12,Grundeinstellung!E$6:E$12))</f>
        <v>0</v>
      </c>
      <c r="H23" s="31">
        <f>IF(OR($C23="F",$C23="K",$C23="U",$C23="ZA"),0,LOOKUP($B23,Grundeinstellung!$B$6:$B$12,Grundeinstellung!F$6:F$12))</f>
        <v>0</v>
      </c>
      <c r="I23" s="65">
        <f t="shared" si="4"/>
        <v>0</v>
      </c>
      <c r="J23" s="56">
        <f t="shared" si="5"/>
        <v>0</v>
      </c>
      <c r="K23" s="56">
        <f t="shared" si="6"/>
        <v>0</v>
      </c>
      <c r="L23" s="5">
        <f t="shared" si="0"/>
        <v>0</v>
      </c>
      <c r="M23" s="32">
        <f t="shared" si="7"/>
        <v>0</v>
      </c>
      <c r="N23" s="33">
        <f t="shared" si="8"/>
        <v>0</v>
      </c>
      <c r="O23" s="33">
        <f>IF($C23="F",0,LOOKUP($B23,Grundeinstellung!$B$6:$B$12,Grundeinstellung!G$6:G$12))</f>
        <v>0</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45796</v>
      </c>
      <c r="B24" s="1">
        <f t="shared" si="3"/>
        <v>2</v>
      </c>
      <c r="C24" s="29"/>
      <c r="D24" s="30">
        <f>IF(OR($C24="F",$C24="K",$C24="U",$C24="ZA"),0,LOOKUP($B24,Grundeinstellung!$B$6:$B$12,Grundeinstellung!G$6:G$12))</f>
        <v>8</v>
      </c>
      <c r="E24" s="64">
        <f>IF(OR($C24="F",$C24="K",$C24="U",$C24="ZA"),0,LOOKUP($B24,Grundeinstellung!$B$6:$B$12,Grundeinstellung!C$6:C$12))</f>
        <v>0.35416666666666669</v>
      </c>
      <c r="F24" s="65">
        <f>IF(OR($C24="F",$C24="K",$C24="U",$C24="ZA"),0,LOOKUP($B24,Grundeinstellung!$B$6:$B$12,Grundeinstellung!D$6:D$12))</f>
        <v>0.70833333333333337</v>
      </c>
      <c r="G24" s="64">
        <f>IF(OR($C24="F",$C24="K",$C24="U",$C24="ZA"),0,LOOKUP($B24,Grundeinstellung!$B$6:$B$12,Grundeinstellung!E$6:E$12))</f>
        <v>0.5</v>
      </c>
      <c r="H24" s="31">
        <f>IF(OR($C24="F",$C24="K",$C24="U",$C24="ZA"),0,LOOKUP($B24,Grundeinstellung!$B$6:$B$12,Grundeinstellung!F$6:F$12))</f>
        <v>0.52083333333333337</v>
      </c>
      <c r="I24" s="65">
        <f t="shared" si="4"/>
        <v>2.083333333333337E-2</v>
      </c>
      <c r="J24" s="56">
        <f t="shared" si="5"/>
        <v>3.4999999999999996</v>
      </c>
      <c r="K24" s="56">
        <f t="shared" si="6"/>
        <v>8.5</v>
      </c>
      <c r="L24" s="5">
        <f t="shared" si="0"/>
        <v>0</v>
      </c>
      <c r="M24" s="32">
        <f t="shared" si="7"/>
        <v>0.33333333333333331</v>
      </c>
      <c r="N24" s="33">
        <f t="shared" si="8"/>
        <v>8</v>
      </c>
      <c r="O24" s="33">
        <f>IF($C24="F",0,LOOKUP($B24,Grundeinstellung!$B$6:$B$12,Grundeinstellung!G$6:G$12))</f>
        <v>8</v>
      </c>
      <c r="P24" s="33">
        <f t="shared" si="9"/>
        <v>0</v>
      </c>
      <c r="R24" s="34"/>
      <c r="S24" s="52">
        <f t="shared" ca="1" si="1"/>
        <v>0</v>
      </c>
      <c r="T24" s="53">
        <f t="shared" ca="1" si="2"/>
        <v>45832</v>
      </c>
      <c r="U24" s="17"/>
      <c r="V24" s="17"/>
      <c r="W24" s="17"/>
      <c r="X24" s="18"/>
      <c r="Y24" s="17"/>
      <c r="Z24" s="17"/>
      <c r="AA24" s="16"/>
      <c r="AB24" s="19"/>
    </row>
    <row r="25" spans="1:28" ht="18" x14ac:dyDescent="0.25">
      <c r="A25" s="35">
        <f t="shared" si="10"/>
        <v>45797</v>
      </c>
      <c r="B25" s="1">
        <f t="shared" si="3"/>
        <v>3</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4"/>
        <v>2.083333333333337E-2</v>
      </c>
      <c r="J25" s="56">
        <f t="shared" si="5"/>
        <v>3.4999999999999996</v>
      </c>
      <c r="K25" s="56">
        <f t="shared" si="6"/>
        <v>8.5</v>
      </c>
      <c r="L25" s="5">
        <f t="shared" si="0"/>
        <v>0</v>
      </c>
      <c r="M25" s="32">
        <f t="shared" si="7"/>
        <v>0.33333333333333331</v>
      </c>
      <c r="N25" s="33">
        <f t="shared" si="8"/>
        <v>8</v>
      </c>
      <c r="O25" s="33">
        <f>IF($C25="F",0,LOOKUP($B25,Grundeinstellung!$B$6:$B$12,Grundeinstellung!G$6:G$12))</f>
        <v>8</v>
      </c>
      <c r="P25" s="33">
        <f t="shared" si="9"/>
        <v>0</v>
      </c>
      <c r="R25" s="34"/>
      <c r="S25" s="52">
        <f t="shared" ca="1" si="1"/>
        <v>0</v>
      </c>
      <c r="T25" s="53">
        <f t="shared" ca="1" si="2"/>
        <v>45832</v>
      </c>
      <c r="U25" s="17"/>
      <c r="V25" s="17"/>
      <c r="W25" s="17"/>
      <c r="X25" s="18"/>
      <c r="Y25" s="17"/>
      <c r="Z25" s="17"/>
      <c r="AA25" s="16"/>
      <c r="AB25" s="19"/>
    </row>
    <row r="26" spans="1:28" ht="18" x14ac:dyDescent="0.25">
      <c r="A26" s="35">
        <f t="shared" si="10"/>
        <v>45798</v>
      </c>
      <c r="B26" s="1">
        <f t="shared" si="3"/>
        <v>4</v>
      </c>
      <c r="C26" s="29"/>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4"/>
        <v>2.083333333333337E-2</v>
      </c>
      <c r="J26" s="56">
        <f t="shared" si="5"/>
        <v>3.4999999999999996</v>
      </c>
      <c r="K26" s="56">
        <f t="shared" si="6"/>
        <v>8.5</v>
      </c>
      <c r="L26" s="5">
        <f t="shared" si="0"/>
        <v>0</v>
      </c>
      <c r="M26" s="32">
        <f t="shared" si="7"/>
        <v>0.33333333333333331</v>
      </c>
      <c r="N26" s="33">
        <f t="shared" si="8"/>
        <v>8</v>
      </c>
      <c r="O26" s="33">
        <f>IF($C26="F",0,LOOKUP($B26,Grundeinstellung!$B$6:$B$12,Grundeinstellung!G$6:G$12))</f>
        <v>8</v>
      </c>
      <c r="P26" s="33">
        <f t="shared" si="9"/>
        <v>0</v>
      </c>
      <c r="R26" s="84"/>
      <c r="S26" s="52">
        <f t="shared" ca="1" si="1"/>
        <v>0</v>
      </c>
      <c r="T26" s="53">
        <f t="shared" ca="1" si="2"/>
        <v>45832</v>
      </c>
      <c r="U26" s="17"/>
      <c r="V26" s="17"/>
      <c r="W26" s="17"/>
      <c r="X26" s="18"/>
      <c r="Y26" s="17"/>
      <c r="Z26" s="17"/>
      <c r="AA26" s="16"/>
      <c r="AB26" s="19"/>
    </row>
    <row r="27" spans="1:28" ht="18" x14ac:dyDescent="0.25">
      <c r="A27" s="35">
        <f t="shared" si="10"/>
        <v>45799</v>
      </c>
      <c r="B27" s="1">
        <f t="shared" si="3"/>
        <v>5</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4"/>
        <v>2.083333333333337E-2</v>
      </c>
      <c r="J27" s="56">
        <f t="shared" si="5"/>
        <v>3.4999999999999996</v>
      </c>
      <c r="K27" s="56">
        <f t="shared" si="6"/>
        <v>8.5</v>
      </c>
      <c r="L27" s="5">
        <f t="shared" si="0"/>
        <v>0</v>
      </c>
      <c r="M27" s="32">
        <f t="shared" si="7"/>
        <v>0.33333333333333331</v>
      </c>
      <c r="N27" s="33">
        <f t="shared" si="8"/>
        <v>8</v>
      </c>
      <c r="O27" s="33">
        <f>IF($C27="F",0,LOOKUP($B27,Grundeinstellung!$B$6:$B$12,Grundeinstellung!G$6:G$12))</f>
        <v>8</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45800</v>
      </c>
      <c r="B28" s="1">
        <f t="shared" si="3"/>
        <v>6</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4"/>
        <v>2.083333333333337E-2</v>
      </c>
      <c r="J28" s="56">
        <f t="shared" si="5"/>
        <v>3.4999999999999996</v>
      </c>
      <c r="K28" s="56">
        <f t="shared" si="6"/>
        <v>8.5</v>
      </c>
      <c r="L28" s="5">
        <f t="shared" si="0"/>
        <v>0</v>
      </c>
      <c r="M28" s="32">
        <f t="shared" si="7"/>
        <v>0.33333333333333331</v>
      </c>
      <c r="N28" s="33">
        <f t="shared" si="8"/>
        <v>8</v>
      </c>
      <c r="O28" s="33">
        <f>IF($C28="F",0,LOOKUP($B28,Grundeinstellung!$B$6:$B$12,Grundeinstellung!G$6:G$12))</f>
        <v>8</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45801</v>
      </c>
      <c r="B29" s="1">
        <f t="shared" si="3"/>
        <v>7</v>
      </c>
      <c r="C29" s="29"/>
      <c r="D29" s="30">
        <f>IF(OR($C29="F",$C29="K",$C29="U",$C29="ZA"),0,LOOKUP($B29,Grundeinstellung!$B$6:$B$12,Grundeinstellung!G$6:G$12))</f>
        <v>0</v>
      </c>
      <c r="E29" s="64">
        <f>IF(OR($C29="F",$C29="K",$C29="U",$C29="ZA"),0,LOOKUP($B29,Grundeinstellung!$B$6:$B$12,Grundeinstellung!C$6:C$12))</f>
        <v>0</v>
      </c>
      <c r="F29" s="65">
        <f>IF(OR($C29="F",$C29="K",$C29="U",$C29="ZA"),0,LOOKUP($B29,Grundeinstellung!$B$6:$B$12,Grundeinstellung!D$6:D$12))</f>
        <v>0</v>
      </c>
      <c r="G29" s="64">
        <f>IF(OR($C29="F",$C29="K",$C29="U",$C29="ZA"),0,LOOKUP($B29,Grundeinstellung!$B$6:$B$12,Grundeinstellung!E$6:E$12))</f>
        <v>0</v>
      </c>
      <c r="H29" s="31">
        <f>IF(OR($C29="F",$C29="K",$C29="U",$C29="ZA"),0,LOOKUP($B29,Grundeinstellung!$B$6:$B$12,Grundeinstellung!F$6:F$12))</f>
        <v>0</v>
      </c>
      <c r="I29" s="65">
        <f t="shared" si="4"/>
        <v>0</v>
      </c>
      <c r="J29" s="56">
        <f t="shared" si="5"/>
        <v>0</v>
      </c>
      <c r="K29" s="56">
        <f t="shared" si="6"/>
        <v>0</v>
      </c>
      <c r="L29" s="5">
        <f t="shared" si="0"/>
        <v>0</v>
      </c>
      <c r="M29" s="32">
        <f t="shared" si="7"/>
        <v>0</v>
      </c>
      <c r="N29" s="33">
        <f t="shared" si="8"/>
        <v>0</v>
      </c>
      <c r="O29" s="33">
        <f>IF($C29="F",0,LOOKUP($B29,Grundeinstellung!$B$6:$B$12,Grundeinstellung!G$6:G$12))</f>
        <v>0</v>
      </c>
      <c r="P29" s="33">
        <f t="shared" si="9"/>
        <v>0</v>
      </c>
      <c r="R29" s="34"/>
      <c r="S29" s="52">
        <f t="shared" ca="1" si="1"/>
        <v>0</v>
      </c>
      <c r="T29" s="53">
        <f t="shared" ca="1" si="2"/>
        <v>45832</v>
      </c>
      <c r="U29" s="17"/>
      <c r="V29" s="17"/>
      <c r="W29" s="17"/>
      <c r="X29" s="18"/>
      <c r="Y29" s="17"/>
      <c r="Z29" s="17"/>
      <c r="AA29" s="16"/>
      <c r="AB29" s="19"/>
    </row>
    <row r="30" spans="1:28" ht="18" x14ac:dyDescent="0.25">
      <c r="A30" s="35">
        <f t="shared" si="10"/>
        <v>45802</v>
      </c>
      <c r="B30" s="1">
        <f t="shared" si="3"/>
        <v>1</v>
      </c>
      <c r="C30" s="29"/>
      <c r="D30" s="30">
        <f>IF(OR($C30="F",$C30="K",$C30="U",$C30="ZA"),0,LOOKUP($B30,Grundeinstellung!$B$6:$B$12,Grundeinstellung!G$6:G$12))</f>
        <v>0</v>
      </c>
      <c r="E30" s="64">
        <f>IF(OR($C30="F",$C30="K",$C30="U",$C30="ZA"),0,LOOKUP($B30,Grundeinstellung!$B$6:$B$12,Grundeinstellung!C$6:C$12))</f>
        <v>0</v>
      </c>
      <c r="F30" s="65">
        <f>IF(OR($C30="F",$C30="K",$C30="U",$C30="ZA"),0,LOOKUP($B30,Grundeinstellung!$B$6:$B$12,Grundeinstellung!D$6:D$12))</f>
        <v>0</v>
      </c>
      <c r="G30" s="64">
        <f>IF(OR($C30="F",$C30="K",$C30="U",$C30="ZA"),0,LOOKUP($B30,Grundeinstellung!$B$6:$B$12,Grundeinstellung!E$6:E$12))</f>
        <v>0</v>
      </c>
      <c r="H30" s="31">
        <f>IF(OR($C30="F",$C30="K",$C30="U",$C30="ZA"),0,LOOKUP($B30,Grundeinstellung!$B$6:$B$12,Grundeinstellung!F$6:F$12))</f>
        <v>0</v>
      </c>
      <c r="I30" s="65">
        <f t="shared" si="4"/>
        <v>0</v>
      </c>
      <c r="J30" s="56">
        <f t="shared" si="5"/>
        <v>0</v>
      </c>
      <c r="K30" s="56">
        <f t="shared" si="6"/>
        <v>0</v>
      </c>
      <c r="L30" s="5">
        <f t="shared" si="0"/>
        <v>0</v>
      </c>
      <c r="M30" s="32">
        <f t="shared" si="7"/>
        <v>0</v>
      </c>
      <c r="N30" s="33">
        <f t="shared" si="8"/>
        <v>0</v>
      </c>
      <c r="O30" s="33">
        <f>IF($C30="F",0,LOOKUP($B30,Grundeinstellung!$B$6:$B$12,Grundeinstellung!G$6:G$12))</f>
        <v>0</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45803</v>
      </c>
      <c r="B31" s="1">
        <f t="shared" si="3"/>
        <v>2</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4"/>
        <v>2.083333333333337E-2</v>
      </c>
      <c r="J31" s="56">
        <f t="shared" si="5"/>
        <v>3.4999999999999996</v>
      </c>
      <c r="K31" s="56">
        <f t="shared" si="6"/>
        <v>8.5</v>
      </c>
      <c r="L31" s="5">
        <f t="shared" si="0"/>
        <v>0</v>
      </c>
      <c r="M31" s="32">
        <f t="shared" si="7"/>
        <v>0.33333333333333331</v>
      </c>
      <c r="N31" s="33">
        <f t="shared" si="8"/>
        <v>8</v>
      </c>
      <c r="O31" s="33">
        <f>IF($C31="F",0,LOOKUP($B31,Grundeinstellung!$B$6:$B$12,Grundeinstellung!G$6:G$12))</f>
        <v>8</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45804</v>
      </c>
      <c r="B32" s="1">
        <f t="shared" si="3"/>
        <v>3</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4"/>
        <v>2.083333333333337E-2</v>
      </c>
      <c r="J32" s="56">
        <f t="shared" si="5"/>
        <v>3.4999999999999996</v>
      </c>
      <c r="K32" s="56">
        <f t="shared" si="6"/>
        <v>8.5</v>
      </c>
      <c r="L32" s="5">
        <f t="shared" si="0"/>
        <v>0</v>
      </c>
      <c r="M32" s="32">
        <f t="shared" si="7"/>
        <v>0.33333333333333331</v>
      </c>
      <c r="N32" s="33">
        <f t="shared" si="8"/>
        <v>8</v>
      </c>
      <c r="O32" s="33">
        <f>IF($C32="F",0,LOOKUP($B32,Grundeinstellung!$B$6:$B$12,Grundeinstellung!G$6:G$12))</f>
        <v>8</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45805</v>
      </c>
      <c r="B33" s="1">
        <f t="shared" si="3"/>
        <v>4</v>
      </c>
      <c r="C33" s="29"/>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4"/>
        <v>2.083333333333337E-2</v>
      </c>
      <c r="J33" s="56">
        <f t="shared" si="5"/>
        <v>3.4999999999999996</v>
      </c>
      <c r="K33" s="56">
        <f t="shared" si="6"/>
        <v>8.5</v>
      </c>
      <c r="L33" s="5">
        <f t="shared" si="0"/>
        <v>0</v>
      </c>
      <c r="M33" s="32">
        <f t="shared" si="7"/>
        <v>0.33333333333333331</v>
      </c>
      <c r="N33" s="33">
        <f t="shared" si="8"/>
        <v>8</v>
      </c>
      <c r="O33" s="33">
        <f>IF($C33="F",0,LOOKUP($B33,Grundeinstellung!$B$6:$B$12,Grundeinstellung!G$6:G$12))</f>
        <v>8</v>
      </c>
      <c r="P33" s="33">
        <f t="shared" si="9"/>
        <v>0</v>
      </c>
      <c r="R33" s="84"/>
      <c r="S33" s="52">
        <f t="shared" ca="1" si="1"/>
        <v>0</v>
      </c>
      <c r="T33" s="53">
        <f t="shared" ca="1" si="2"/>
        <v>45832</v>
      </c>
      <c r="U33" s="17"/>
      <c r="V33" s="17"/>
      <c r="W33" s="17"/>
      <c r="X33" s="18"/>
      <c r="Y33" s="17"/>
      <c r="Z33" s="17"/>
      <c r="AA33" s="16"/>
      <c r="AB33" s="19"/>
    </row>
    <row r="34" spans="1:29" ht="18" x14ac:dyDescent="0.25">
      <c r="A34" s="35">
        <f t="shared" si="10"/>
        <v>45806</v>
      </c>
      <c r="B34" s="1">
        <f t="shared" si="3"/>
        <v>5</v>
      </c>
      <c r="C34" s="30" t="s">
        <v>9</v>
      </c>
      <c r="D34" s="30">
        <f>IF(OR($C34="F",$C34="K",$C34="U",$C34="ZA"),0,LOOKUP($B34,Grundeinstellung!$B$6:$B$12,Grundeinstellung!G$6:G$12))</f>
        <v>0</v>
      </c>
      <c r="E34" s="64">
        <f>IF(OR($C34="F",$C34="K",$C34="U",$C34="ZA"),0,LOOKUP($B34,Grundeinstellung!$B$6:$B$12,Grundeinstellung!C$6:C$12))</f>
        <v>0</v>
      </c>
      <c r="F34" s="65">
        <f>IF(OR($C34="F",$C34="K",$C34="U",$C34="ZA"),0,LOOKUP($B34,Grundeinstellung!$B$6:$B$12,Grundeinstellung!D$6:D$12))</f>
        <v>0</v>
      </c>
      <c r="G34" s="64">
        <f>IF(OR($C34="F",$C34="K",$C34="U",$C34="ZA"),0,LOOKUP($B34,Grundeinstellung!$B$6:$B$12,Grundeinstellung!E$6:E$12))</f>
        <v>0</v>
      </c>
      <c r="H34" s="31">
        <f>IF(OR($C34="F",$C34="K",$C34="U",$C34="ZA"),0,LOOKUP($B34,Grundeinstellung!$B$6:$B$12,Grundeinstellung!F$6:F$12))</f>
        <v>0</v>
      </c>
      <c r="I34" s="65">
        <f t="shared" si="4"/>
        <v>0</v>
      </c>
      <c r="J34" s="56">
        <f t="shared" si="5"/>
        <v>0</v>
      </c>
      <c r="K34" s="56">
        <f t="shared" si="6"/>
        <v>0</v>
      </c>
      <c r="L34" s="5">
        <f t="shared" si="0"/>
        <v>0</v>
      </c>
      <c r="M34" s="32">
        <f t="shared" si="7"/>
        <v>0</v>
      </c>
      <c r="N34" s="33">
        <f t="shared" si="8"/>
        <v>0</v>
      </c>
      <c r="O34" s="33">
        <f>IF($C34="F",0,LOOKUP($B34,Grundeinstellung!$B$6:$B$12,Grundeinstellung!G$6:G$12))</f>
        <v>0</v>
      </c>
      <c r="P34" s="33">
        <f t="shared" si="9"/>
        <v>0</v>
      </c>
      <c r="R34" s="34" t="s">
        <v>62</v>
      </c>
      <c r="S34" s="52">
        <f t="shared" ca="1" si="1"/>
        <v>0</v>
      </c>
      <c r="T34" s="53">
        <f t="shared" ca="1" si="2"/>
        <v>45832</v>
      </c>
      <c r="U34" s="17"/>
      <c r="V34" s="17"/>
      <c r="W34" s="17"/>
      <c r="X34" s="18"/>
      <c r="Y34" s="17"/>
      <c r="Z34" s="17"/>
      <c r="AA34" s="16"/>
      <c r="AB34" s="19"/>
    </row>
    <row r="35" spans="1:29" ht="18" x14ac:dyDescent="0.25">
      <c r="A35" s="35">
        <f t="shared" si="10"/>
        <v>45807</v>
      </c>
      <c r="B35" s="1">
        <f t="shared" si="3"/>
        <v>6</v>
      </c>
      <c r="C35" s="30"/>
      <c r="D35" s="30">
        <f>IF(OR($C35="F",$C35="K",$C35="U",$C35="ZA"),0,LOOKUP($B35,Grundeinstellung!$B$6:$B$12,Grundeinstellung!G$6:G$12))</f>
        <v>8</v>
      </c>
      <c r="E35" s="64">
        <f>IF(OR($C35="F",$C35="K",$C35="U",$C35="ZA"),0,LOOKUP($B35,Grundeinstellung!$B$6:$B$12,Grundeinstellung!C$6:C$12))</f>
        <v>0.35416666666666669</v>
      </c>
      <c r="F35" s="65">
        <f>IF(OR($C35="F",$C35="K",$C35="U",$C35="ZA"),0,LOOKUP($B35,Grundeinstellung!$B$6:$B$12,Grundeinstellung!D$6:D$12))</f>
        <v>0.70833333333333337</v>
      </c>
      <c r="G35" s="64">
        <f>IF(OR($C35="F",$C35="K",$C35="U",$C35="ZA"),0,LOOKUP($B35,Grundeinstellung!$B$6:$B$12,Grundeinstellung!E$6:E$12))</f>
        <v>0.5</v>
      </c>
      <c r="H35" s="31">
        <f>IF(OR($C35="F",$C35="K",$C35="U",$C35="ZA"),0,LOOKUP($B35,Grundeinstellung!$B$6:$B$12,Grundeinstellung!F$6:F$12))</f>
        <v>0.52083333333333337</v>
      </c>
      <c r="I35" s="65">
        <f t="shared" si="4"/>
        <v>2.083333333333337E-2</v>
      </c>
      <c r="J35" s="56">
        <f t="shared" si="5"/>
        <v>3.4999999999999996</v>
      </c>
      <c r="K35" s="56">
        <f t="shared" si="6"/>
        <v>8.5</v>
      </c>
      <c r="L35" s="5">
        <f t="shared" si="0"/>
        <v>0</v>
      </c>
      <c r="M35" s="32">
        <f t="shared" si="7"/>
        <v>0.33333333333333331</v>
      </c>
      <c r="N35" s="33">
        <f t="shared" si="8"/>
        <v>8</v>
      </c>
      <c r="O35" s="33">
        <f>IF($C35="F",0,LOOKUP($B35,Grundeinstellung!$B$6:$B$12,Grundeinstellung!G$6:G$12))</f>
        <v>8</v>
      </c>
      <c r="P35" s="33">
        <f t="shared" si="9"/>
        <v>0</v>
      </c>
      <c r="R35" s="34"/>
      <c r="S35" s="52">
        <f t="shared" ca="1" si="1"/>
        <v>0</v>
      </c>
      <c r="T35" s="53">
        <f t="shared" ca="1" si="2"/>
        <v>45832</v>
      </c>
      <c r="U35" s="17"/>
      <c r="V35" s="17"/>
      <c r="W35" s="17"/>
      <c r="X35" s="18"/>
      <c r="Y35" s="17"/>
      <c r="Z35" s="17"/>
      <c r="AA35" s="16"/>
      <c r="AB35" s="19"/>
    </row>
    <row r="36" spans="1:29" ht="18" x14ac:dyDescent="0.25">
      <c r="A36" s="44">
        <f t="shared" si="10"/>
        <v>45808</v>
      </c>
      <c r="B36" s="45">
        <f t="shared" si="3"/>
        <v>7</v>
      </c>
      <c r="C36" s="46"/>
      <c r="D36" s="46">
        <f>IF(OR($C36="F",$C36="K",$C36="U",$C36="ZA"),0,LOOKUP($B36,Grundeinstellung!$B$6:$B$12,Grundeinstellung!G$6:G$12))</f>
        <v>0</v>
      </c>
      <c r="E36" s="66">
        <f>IF(OR($C36="F",$C36="K",$C36="U",$C36="ZA"),0,LOOKUP($B36,Grundeinstellung!$B$6:$B$12,Grundeinstellung!C$6:C$12))</f>
        <v>0</v>
      </c>
      <c r="F36" s="67">
        <f>IF(OR($C36="F",$C36="K",$C36="U",$C36="ZA"),0,LOOKUP($B36,Grundeinstellung!$B$6:$B$12,Grundeinstellung!D$6:D$12))</f>
        <v>0</v>
      </c>
      <c r="G36" s="66">
        <f>IF(OR($C36="F",$C36="K",$C36="U",$C36="ZA"),0,LOOKUP($B36,Grundeinstellung!$B$6:$B$12,Grundeinstellung!E$6:E$12))</f>
        <v>0</v>
      </c>
      <c r="H36" s="47">
        <f>IF(OR($C36="F",$C36="K",$C36="U",$C36="ZA"),0,LOOKUP($B36,Grundeinstellung!$B$6:$B$12,Grundeinstellung!F$6:F$12))</f>
        <v>0</v>
      </c>
      <c r="I36" s="67">
        <f t="shared" si="4"/>
        <v>0</v>
      </c>
      <c r="J36" s="56">
        <f t="shared" si="5"/>
        <v>0</v>
      </c>
      <c r="K36" s="68">
        <f t="shared" si="6"/>
        <v>0</v>
      </c>
      <c r="L36" s="69">
        <f t="shared" si="0"/>
        <v>0</v>
      </c>
      <c r="M36" s="48">
        <f t="shared" si="7"/>
        <v>0</v>
      </c>
      <c r="N36" s="49">
        <f t="shared" si="8"/>
        <v>0</v>
      </c>
      <c r="O36" s="49">
        <f>IF($C36="F",0,LOOKUP($B36,Grundeinstellung!$B$6:$B$12,Grundeinstellung!G$6:G$12))</f>
        <v>0</v>
      </c>
      <c r="P36" s="49">
        <f t="shared" si="9"/>
        <v>0</v>
      </c>
      <c r="Q36" s="50"/>
      <c r="R36" s="70"/>
      <c r="S36" s="52">
        <f t="shared" ca="1" si="1"/>
        <v>0</v>
      </c>
      <c r="T36" s="53">
        <f t="shared" ca="1" si="2"/>
        <v>45832</v>
      </c>
      <c r="U36" s="17"/>
      <c r="V36" s="17"/>
      <c r="W36" s="17"/>
      <c r="X36" s="18"/>
      <c r="Y36" s="17"/>
      <c r="Z36" s="17"/>
      <c r="AA36" s="16"/>
      <c r="AB36" s="19"/>
    </row>
    <row r="37" spans="1:29" ht="20.25" x14ac:dyDescent="0.3">
      <c r="A37" s="5"/>
      <c r="F37" s="161" t="s">
        <v>40</v>
      </c>
      <c r="G37" s="161"/>
      <c r="H37" s="13"/>
      <c r="I37" s="13"/>
      <c r="J37" s="13"/>
      <c r="K37" s="57"/>
      <c r="L37" s="57"/>
      <c r="N37" s="6">
        <f>SUM(N6:N36)</f>
        <v>160</v>
      </c>
      <c r="O37" s="6">
        <f>SUM(O6:O36)</f>
        <v>160</v>
      </c>
      <c r="P37" s="6">
        <f>SUM(P6:P36)</f>
        <v>0</v>
      </c>
      <c r="S37" s="52">
        <f t="shared" ca="1" si="1"/>
        <v>0</v>
      </c>
      <c r="T37" s="53">
        <f t="shared" ca="1" si="2"/>
        <v>45832</v>
      </c>
      <c r="U37" s="16"/>
      <c r="V37" s="16"/>
      <c r="W37" s="16"/>
      <c r="X37" s="16"/>
      <c r="Y37" s="16"/>
      <c r="Z37" s="16"/>
      <c r="AA37" s="26"/>
      <c r="AB37" s="26"/>
    </row>
    <row r="38" spans="1:29" ht="20.25" x14ac:dyDescent="0.3">
      <c r="C38" s="162">
        <f>+O37</f>
        <v>160</v>
      </c>
      <c r="D38" s="162"/>
      <c r="E38" s="154" t="s">
        <v>41</v>
      </c>
      <c r="F38" s="154"/>
      <c r="G38" s="154"/>
      <c r="H38" s="55"/>
      <c r="I38" s="55"/>
      <c r="J38" s="55"/>
      <c r="K38" s="55"/>
      <c r="L38" s="55"/>
      <c r="S38" s="52">
        <f t="shared" ca="1" si="1"/>
        <v>0</v>
      </c>
      <c r="T38" s="53">
        <f t="shared" ca="1" si="2"/>
        <v>45832</v>
      </c>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+April!P42</f>
        <v>0</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59" t="s">
        <v>36</v>
      </c>
      <c r="O43" s="9"/>
      <c r="P43" s="9">
        <f>SUM(P40:P42)</f>
        <v>0</v>
      </c>
    </row>
    <row r="44" spans="1:29" x14ac:dyDescent="0.2">
      <c r="A44" s="12" t="s">
        <v>21</v>
      </c>
    </row>
    <row r="45" spans="1:29" ht="20.25" x14ac:dyDescent="0.3">
      <c r="A45" s="13" t="s">
        <v>19</v>
      </c>
      <c r="C45" s="5">
        <f>COUNTIF(C7:C36,"F")</f>
        <v>1</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Grundeinstellung!J30</f>
        <v>35</v>
      </c>
      <c r="D49" s="5"/>
      <c r="O49" s="89"/>
      <c r="P49" s="15"/>
      <c r="Q49" s="20"/>
      <c r="R49" s="88"/>
      <c r="S49" s="20"/>
      <c r="T49" s="26"/>
    </row>
    <row r="50" spans="1:20" ht="15" x14ac:dyDescent="0.2">
      <c r="A50" s="4" t="s">
        <v>76</v>
      </c>
      <c r="C50" s="87">
        <f>Jänner!P45+Februar!P45+März!P45+April!P45+P45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199" priority="15" stopIfTrue="1">
      <formula>OR($B6=1,$B6=7)</formula>
    </cfRule>
    <cfRule type="expression" dxfId="198" priority="16" stopIfTrue="1">
      <formula>$C6="F"</formula>
    </cfRule>
  </conditionalFormatting>
  <conditionalFormatting sqref="B6:C26">
    <cfRule type="expression" dxfId="197" priority="13" stopIfTrue="1">
      <formula>OR($B6=1,$B6=7)</formula>
    </cfRule>
    <cfRule type="expression" dxfId="196" priority="14" stopIfTrue="1">
      <formula>$C6="F"</formula>
    </cfRule>
  </conditionalFormatting>
  <conditionalFormatting sqref="B33:C33">
    <cfRule type="expression" dxfId="195" priority="29" stopIfTrue="1">
      <formula>OR($B33=1,$B33=7)</formula>
    </cfRule>
    <cfRule type="expression" dxfId="194" priority="30" stopIfTrue="1">
      <formula>$C33="F"</formula>
    </cfRule>
  </conditionalFormatting>
  <conditionalFormatting sqref="B36:K36">
    <cfRule type="expression" dxfId="193" priority="76" stopIfTrue="1">
      <formula>OR($B36=1,$B36=7)</formula>
    </cfRule>
    <cfRule type="expression" dxfId="192" priority="77" stopIfTrue="1">
      <formula>$C36="F"</formula>
    </cfRule>
  </conditionalFormatting>
  <conditionalFormatting sqref="D6:F6">
    <cfRule type="expression" dxfId="191" priority="99" stopIfTrue="1">
      <formula>OR($B6=1,$B6=7)</formula>
    </cfRule>
    <cfRule type="expression" dxfId="190" priority="100" stopIfTrue="1">
      <formula>$C6="F"</formula>
    </cfRule>
  </conditionalFormatting>
  <conditionalFormatting sqref="D7:I25 B27:K32 B34:I35">
    <cfRule type="expression" dxfId="189" priority="57" stopIfTrue="1">
      <formula>OR($B7=1,$B7=7)</formula>
    </cfRule>
    <cfRule type="expression" dxfId="188" priority="58" stopIfTrue="1">
      <formula>$C7="F"</formula>
    </cfRule>
  </conditionalFormatting>
  <conditionalFormatting sqref="D26:I26">
    <cfRule type="expression" dxfId="187" priority="20" stopIfTrue="1">
      <formula>OR($B26=1,$B26=7)</formula>
    </cfRule>
    <cfRule type="expression" dxfId="186" priority="21" stopIfTrue="1">
      <formula>$C26="F"</formula>
    </cfRule>
  </conditionalFormatting>
  <conditionalFormatting sqref="D33:I33">
    <cfRule type="expression" dxfId="185" priority="36" stopIfTrue="1">
      <formula>OR($B33=1,$B33=7)</formula>
    </cfRule>
    <cfRule type="expression" dxfId="184" priority="37" stopIfTrue="1">
      <formula>$C33="F"</formula>
    </cfRule>
  </conditionalFormatting>
  <conditionalFormatting sqref="G6:I6">
    <cfRule type="expression" dxfId="183" priority="101" stopIfTrue="1">
      <formula>$L6=1</formula>
    </cfRule>
    <cfRule type="expression" dxfId="182" priority="102" stopIfTrue="1">
      <formula>OR($B6=1,$B6=7)</formula>
    </cfRule>
    <cfRule type="expression" dxfId="181" priority="103" stopIfTrue="1">
      <formula>$C6="F"</formula>
    </cfRule>
  </conditionalFormatting>
  <conditionalFormatting sqref="G26:J26">
    <cfRule type="expression" dxfId="180" priority="17" stopIfTrue="1">
      <formula>$L26=1</formula>
    </cfRule>
  </conditionalFormatting>
  <conditionalFormatting sqref="G27:J32 G34:J35 G7:J25">
    <cfRule type="expression" dxfId="179" priority="49" stopIfTrue="1">
      <formula>$L7=1</formula>
    </cfRule>
  </conditionalFormatting>
  <conditionalFormatting sqref="G33:J33">
    <cfRule type="expression" dxfId="178" priority="33" stopIfTrue="1">
      <formula>$L33=1</formula>
    </cfRule>
  </conditionalFormatting>
  <conditionalFormatting sqref="G36:J36">
    <cfRule type="expression" dxfId="177" priority="75" stopIfTrue="1">
      <formula>$L36=1</formula>
    </cfRule>
  </conditionalFormatting>
  <conditionalFormatting sqref="J6">
    <cfRule type="expression" dxfId="176" priority="111" stopIfTrue="1">
      <formula>$L6=1</formula>
    </cfRule>
  </conditionalFormatting>
  <conditionalFormatting sqref="J36">
    <cfRule type="expression" dxfId="175" priority="50" stopIfTrue="1">
      <formula>OR($B36=1,$B36=7)</formula>
    </cfRule>
    <cfRule type="expression" dxfId="174" priority="51" stopIfTrue="1">
      <formula>$C36="F"</formula>
    </cfRule>
  </conditionalFormatting>
  <conditionalFormatting sqref="J6:K6">
    <cfRule type="expression" dxfId="173" priority="112" stopIfTrue="1">
      <formula>OR($B6=1,$B6=7)</formula>
    </cfRule>
    <cfRule type="expression" dxfId="172" priority="113" stopIfTrue="1">
      <formula>$C6="F"</formula>
    </cfRule>
  </conditionalFormatting>
  <conditionalFormatting sqref="J6:K25 J34:K34">
    <cfRule type="expression" dxfId="171" priority="107" stopIfTrue="1">
      <formula>OR($B6=1,$B6=7)</formula>
    </cfRule>
    <cfRule type="expression" dxfId="170" priority="108" stopIfTrue="1">
      <formula>$C6="F"</formula>
    </cfRule>
  </conditionalFormatting>
  <conditionalFormatting sqref="J7:K26">
    <cfRule type="expression" dxfId="169" priority="18" stopIfTrue="1">
      <formula>OR($B7=1,$B7=7)</formula>
    </cfRule>
    <cfRule type="expression" dxfId="168" priority="19" stopIfTrue="1">
      <formula>$C7="F"</formula>
    </cfRule>
  </conditionalFormatting>
  <conditionalFormatting sqref="J26:K26">
    <cfRule type="expression" dxfId="167" priority="7" stopIfTrue="1">
      <formula>OR($B26=1,$B26=7)</formula>
    </cfRule>
    <cfRule type="expression" dxfId="166" priority="8" stopIfTrue="1">
      <formula>$C26="F"</formula>
    </cfRule>
  </conditionalFormatting>
  <conditionalFormatting sqref="J27:K35">
    <cfRule type="expression" dxfId="165" priority="34" stopIfTrue="1">
      <formula>OR($B27=1,$B27=7)</formula>
    </cfRule>
    <cfRule type="expression" dxfId="164" priority="35" stopIfTrue="1">
      <formula>$C27="F"</formula>
    </cfRule>
  </conditionalFormatting>
  <conditionalFormatting sqref="J33:K33">
    <cfRule type="expression" dxfId="163" priority="23" stopIfTrue="1">
      <formula>OR($B33=1,$B33=7)</formula>
    </cfRule>
    <cfRule type="expression" dxfId="162" priority="24" stopIfTrue="1">
      <formula>$C33="F"</formula>
    </cfRule>
  </conditionalFormatting>
  <conditionalFormatting sqref="J35:K35">
    <cfRule type="expression" dxfId="161" priority="1" stopIfTrue="1">
      <formula>OR($B35=1,$B35=7)</formula>
    </cfRule>
    <cfRule type="expression" dxfId="160" priority="2" stopIfTrue="1">
      <formula>$C35="F"</formula>
    </cfRule>
  </conditionalFormatting>
  <conditionalFormatting sqref="K36">
    <cfRule type="expression" dxfId="159" priority="87" stopIfTrue="1">
      <formula>OR($B36=1,$B36=7)</formula>
    </cfRule>
    <cfRule type="expression" dxfId="158" priority="88" stopIfTrue="1">
      <formula>$C36="F"</formula>
    </cfRule>
  </conditionalFormatting>
  <conditionalFormatting sqref="M6:R34">
    <cfRule type="expression" dxfId="157" priority="11" stopIfTrue="1">
      <formula>OR($B6=1,$B6=7)</formula>
    </cfRule>
    <cfRule type="expression" dxfId="156" priority="12" stopIfTrue="1">
      <formula>$C6="F"</formula>
    </cfRule>
  </conditionalFormatting>
  <conditionalFormatting sqref="M35:R35">
    <cfRule type="expression" dxfId="155" priority="3" stopIfTrue="1">
      <formula>OR($B35=1,$B35=7)</formula>
    </cfRule>
    <cfRule type="expression" dxfId="154" priority="4" stopIfTrue="1">
      <formula>$C35="F"</formula>
    </cfRule>
  </conditionalFormatting>
  <conditionalFormatting sqref="M36:R36">
    <cfRule type="expression" dxfId="153" priority="80" stopIfTrue="1">
      <formula>OR($B36=1,$B36=7)</formula>
    </cfRule>
    <cfRule type="expression" dxfId="152" priority="81" stopIfTrue="1">
      <formula>$C36="F"</formula>
    </cfRule>
  </conditionalFormatting>
  <conditionalFormatting sqref="N6:N36">
    <cfRule type="cellIs" dxfId="151" priority="9" stopIfTrue="1" operator="greaterThan">
      <formula>10</formula>
    </cfRule>
    <cfRule type="cellIs" dxfId="150" priority="10" stopIfTrue="1" operator="equal">
      <formula>10</formula>
    </cfRule>
  </conditionalFormatting>
  <conditionalFormatting sqref="S6:S38">
    <cfRule type="cellIs" dxfId="149" priority="22"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ignoredErrors>
    <ignoredError sqref="D6:I3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5" style="1" customWidth="1" collapsed="1"/>
    <col min="4" max="4" width="4" style="1" customWidth="1"/>
    <col min="5" max="5" width="6.285156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45809</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+Mai!A36+1</f>
        <v>45809</v>
      </c>
      <c r="B6" s="1">
        <f>WEEKDAY(A6,1)</f>
        <v>1</v>
      </c>
      <c r="C6" s="29"/>
      <c r="D6" s="30">
        <f>IF(OR($C6="F",$C6="K",$C6="U",$C6="ZA"),0,LOOKUP($B6,Grundeinstellung!$B$6:$B$12,Grundeinstellung!G$6:G$12))</f>
        <v>0</v>
      </c>
      <c r="E6" s="64">
        <f>IF(OR($C6="F",$C6="K",$C6="U",$C6="ZA"),0,LOOKUP($B6,Grundeinstellung!$B$6:$B$12,Grundeinstellung!C$6:C$12))</f>
        <v>0</v>
      </c>
      <c r="F6" s="65">
        <f>IF(OR($C6="F",$C6="K",$C6="U",$C6="ZA"),0,LOOKUP($B6,Grundeinstellung!$B$6:$B$12,Grundeinstellung!D$6:D$12))</f>
        <v>0</v>
      </c>
      <c r="G6" s="64">
        <f>IF(OR($C6="F",$C6="K",$C6="U",$C6="ZA"),0,LOOKUP($B6,Grundeinstellung!$B$6:$B$12,Grundeinstellung!E$6:E$12))</f>
        <v>0</v>
      </c>
      <c r="H6" s="31">
        <f>IF(OR($C6="F",$C6="K",$C6="U",$C6="ZA"),0,LOOKUP($B6,Grundeinstellung!$B$6:$B$12,Grundeinstellung!F$6:F$12))</f>
        <v>0</v>
      </c>
      <c r="I6" s="65">
        <f>+H6-G6</f>
        <v>0</v>
      </c>
      <c r="J6" s="56">
        <f>IF(K6&lt;6.1,0,IF(G6=0,(G6-E6)*-24,(G6-E6)*24))</f>
        <v>0</v>
      </c>
      <c r="K6" s="56">
        <f>(F6-E6)*24</f>
        <v>0</v>
      </c>
      <c r="L6" s="5">
        <f t="shared" ref="L6:L35" si="0">IF(J6&gt;6,1,0)</f>
        <v>0</v>
      </c>
      <c r="M6" s="32">
        <f>F6-E6-I6</f>
        <v>0</v>
      </c>
      <c r="N6" s="33">
        <f>IF(OR(C6="K",C6="U"),O6,M6*24)</f>
        <v>0</v>
      </c>
      <c r="O6" s="33">
        <f>IF($C6="F",0,LOOKUP($B6,Grundeinstellung!$B$6:$B$12,Grundeinstellung!G$6:G$12))</f>
        <v>0</v>
      </c>
      <c r="P6" s="33">
        <f>N6-O6</f>
        <v>0</v>
      </c>
      <c r="R6" s="72"/>
      <c r="S6" s="52">
        <f t="shared" ref="S6:S38" ca="1" si="1">IF(A6=T6,"heute",0)</f>
        <v>0</v>
      </c>
      <c r="T6" s="53">
        <f t="shared" ref="T6:T38" ca="1" si="2">TODAY()</f>
        <v>45832</v>
      </c>
      <c r="U6" s="17"/>
      <c r="V6" s="17"/>
      <c r="W6" s="17"/>
      <c r="X6" s="18"/>
      <c r="Y6" s="17"/>
      <c r="Z6" s="17"/>
      <c r="AA6" s="16"/>
      <c r="AB6" s="19"/>
    </row>
    <row r="7" spans="1:28" ht="18" x14ac:dyDescent="0.25">
      <c r="A7" s="35">
        <f>A6+1</f>
        <v>45810</v>
      </c>
      <c r="B7" s="1">
        <f t="shared" ref="B7:B35" si="3">WEEKDAY(A7,1)</f>
        <v>2</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ref="I7:I35" si="4">+H7-G7</f>
        <v>2.083333333333337E-2</v>
      </c>
      <c r="J7" s="56">
        <f t="shared" ref="J7:J35" si="5">IF(K7&lt;6.1,0,IF(G7=0,(G7-E7)*-24,(G7-E7)*24))</f>
        <v>3.4999999999999996</v>
      </c>
      <c r="K7" s="56">
        <f t="shared" ref="K7:K35" si="6">(F7-E7)*24</f>
        <v>8.5</v>
      </c>
      <c r="L7" s="5">
        <f t="shared" si="0"/>
        <v>0</v>
      </c>
      <c r="M7" s="32">
        <f t="shared" ref="M7:M35" si="7">F7-E7-I7</f>
        <v>0.33333333333333331</v>
      </c>
      <c r="N7" s="33">
        <f t="shared" ref="N7:N35" si="8">IF(OR(C7="K",C7="U"),O7,M7*24)</f>
        <v>8</v>
      </c>
      <c r="O7" s="33">
        <f>IF($C7="F",0,LOOKUP($B7,Grundeinstellung!$B$6:$B$12,Grundeinstellung!G$6:G$12))</f>
        <v>8</v>
      </c>
      <c r="P7" s="33">
        <f t="shared" ref="P7:P35" si="9">N7-O7</f>
        <v>0</v>
      </c>
      <c r="R7" s="34"/>
      <c r="S7" s="52">
        <f t="shared" ca="1" si="1"/>
        <v>0</v>
      </c>
      <c r="T7" s="53">
        <f t="shared" ca="1" si="2"/>
        <v>45832</v>
      </c>
      <c r="U7" s="17"/>
      <c r="V7" s="17"/>
      <c r="W7" s="17"/>
      <c r="X7" s="18"/>
      <c r="Y7" s="17"/>
      <c r="Z7" s="17"/>
      <c r="AA7" s="16"/>
      <c r="AB7" s="19"/>
    </row>
    <row r="8" spans="1:28" ht="18" x14ac:dyDescent="0.25">
      <c r="A8" s="35">
        <f t="shared" ref="A8:A35" si="10">A7+1</f>
        <v>45811</v>
      </c>
      <c r="B8" s="1">
        <f t="shared" si="3"/>
        <v>3</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4"/>
        <v>2.083333333333337E-2</v>
      </c>
      <c r="J8" s="56">
        <f t="shared" si="5"/>
        <v>3.4999999999999996</v>
      </c>
      <c r="K8" s="56">
        <f t="shared" si="6"/>
        <v>8.5</v>
      </c>
      <c r="L8" s="5">
        <f t="shared" si="0"/>
        <v>0</v>
      </c>
      <c r="M8" s="32">
        <f t="shared" si="7"/>
        <v>0.33333333333333331</v>
      </c>
      <c r="N8" s="33">
        <f t="shared" si="8"/>
        <v>8</v>
      </c>
      <c r="O8" s="33">
        <f>IF($C8="F",0,LOOKUP($B8,Grundeinstellung!$B$6:$B$12,Grundeinstellung!G$6:G$12))</f>
        <v>8</v>
      </c>
      <c r="P8" s="33">
        <f t="shared" si="9"/>
        <v>0</v>
      </c>
      <c r="R8" s="34"/>
      <c r="S8" s="52">
        <f t="shared" ca="1" si="1"/>
        <v>0</v>
      </c>
      <c r="T8" s="53">
        <f t="shared" ca="1" si="2"/>
        <v>45832</v>
      </c>
      <c r="U8" s="17"/>
      <c r="V8" s="17"/>
      <c r="W8" s="17"/>
      <c r="X8" s="18"/>
      <c r="Y8" s="17"/>
      <c r="Z8" s="17"/>
      <c r="AA8" s="16"/>
      <c r="AB8" s="19"/>
    </row>
    <row r="9" spans="1:28" ht="18" x14ac:dyDescent="0.25">
      <c r="A9" s="35">
        <f t="shared" si="10"/>
        <v>45812</v>
      </c>
      <c r="B9" s="1">
        <f t="shared" si="3"/>
        <v>4</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4"/>
        <v>2.083333333333337E-2</v>
      </c>
      <c r="J9" s="56">
        <f t="shared" si="5"/>
        <v>3.4999999999999996</v>
      </c>
      <c r="K9" s="56">
        <f t="shared" si="6"/>
        <v>8.5</v>
      </c>
      <c r="L9" s="5">
        <f t="shared" si="0"/>
        <v>0</v>
      </c>
      <c r="M9" s="32">
        <f t="shared" si="7"/>
        <v>0.33333333333333331</v>
      </c>
      <c r="N9" s="33">
        <f t="shared" si="8"/>
        <v>8</v>
      </c>
      <c r="O9" s="33">
        <f>IF($C9="F",0,LOOKUP($B9,Grundeinstellung!$B$6:$B$12,Grundeinstellung!G$6:G$12))</f>
        <v>8</v>
      </c>
      <c r="P9" s="33">
        <f t="shared" si="9"/>
        <v>0</v>
      </c>
      <c r="R9" s="34"/>
      <c r="S9" s="52">
        <f t="shared" ca="1" si="1"/>
        <v>0</v>
      </c>
      <c r="T9" s="53">
        <f t="shared" ca="1" si="2"/>
        <v>45832</v>
      </c>
      <c r="U9" s="17"/>
      <c r="V9" s="17"/>
      <c r="W9" s="17"/>
      <c r="X9" s="18"/>
      <c r="Y9" s="17"/>
      <c r="Z9" s="17"/>
      <c r="AA9" s="16"/>
      <c r="AB9" s="19"/>
    </row>
    <row r="10" spans="1:28" ht="18" x14ac:dyDescent="0.25">
      <c r="A10" s="35">
        <f t="shared" si="10"/>
        <v>45813</v>
      </c>
      <c r="B10" s="1">
        <f t="shared" si="3"/>
        <v>5</v>
      </c>
      <c r="C10" s="29"/>
      <c r="D10" s="30">
        <f>IF(OR($C10="F",$C10="K",$C10="U",$C10="ZA"),0,LOOKUP($B10,Grundeinstellung!$B$6:$B$12,Grundeinstellung!G$6:G$12))</f>
        <v>8</v>
      </c>
      <c r="E10" s="64">
        <f>IF(OR($C10="F",$C10="K",$C10="U",$C10="ZA"),0,LOOKUP($B10,Grundeinstellung!$B$6:$B$12,Grundeinstellung!C$6:C$12))</f>
        <v>0.35416666666666669</v>
      </c>
      <c r="F10" s="65">
        <f>IF(OR($C10="F",$C10="K",$C10="U",$C10="ZA"),0,LOOKUP($B10,Grundeinstellung!$B$6:$B$12,Grundeinstellung!D$6:D$12))</f>
        <v>0.70833333333333337</v>
      </c>
      <c r="G10" s="64">
        <f>IF(OR($C10="F",$C10="K",$C10="U",$C10="ZA"),0,LOOKUP($B10,Grundeinstellung!$B$6:$B$12,Grundeinstellung!E$6:E$12))</f>
        <v>0.5</v>
      </c>
      <c r="H10" s="31">
        <f>IF(OR($C10="F",$C10="K",$C10="U",$C10="ZA"),0,LOOKUP($B10,Grundeinstellung!$B$6:$B$12,Grundeinstellung!F$6:F$12))</f>
        <v>0.52083333333333337</v>
      </c>
      <c r="I10" s="65">
        <f t="shared" si="4"/>
        <v>2.083333333333337E-2</v>
      </c>
      <c r="J10" s="56">
        <f t="shared" si="5"/>
        <v>3.4999999999999996</v>
      </c>
      <c r="K10" s="56">
        <f t="shared" si="6"/>
        <v>8.5</v>
      </c>
      <c r="L10" s="5">
        <f t="shared" si="0"/>
        <v>0</v>
      </c>
      <c r="M10" s="32">
        <f t="shared" si="7"/>
        <v>0.33333333333333331</v>
      </c>
      <c r="N10" s="33">
        <f t="shared" si="8"/>
        <v>8</v>
      </c>
      <c r="O10" s="33">
        <f>IF($C10="F",0,LOOKUP($B10,Grundeinstellung!$B$6:$B$12,Grundeinstellung!G$6:G$12))</f>
        <v>8</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45814</v>
      </c>
      <c r="B11" s="1">
        <f t="shared" si="3"/>
        <v>6</v>
      </c>
      <c r="C11" s="29"/>
      <c r="D11" s="30">
        <f>IF(OR($C11="F",$C11="K",$C11="U",$C11="ZA"),0,LOOKUP($B11,Grundeinstellung!$B$6:$B$12,Grundeinstellung!G$6:G$12))</f>
        <v>8</v>
      </c>
      <c r="E11" s="64">
        <f>IF(OR($C11="F",$C11="K",$C11="U",$C11="ZA"),0,LOOKUP($B11,Grundeinstellung!$B$6:$B$12,Grundeinstellung!C$6:C$12))</f>
        <v>0.35416666666666669</v>
      </c>
      <c r="F11" s="65">
        <f>IF(OR($C11="F",$C11="K",$C11="U",$C11="ZA"),0,LOOKUP($B11,Grundeinstellung!$B$6:$B$12,Grundeinstellung!D$6:D$12))</f>
        <v>0.70833333333333337</v>
      </c>
      <c r="G11" s="64">
        <f>IF(OR($C11="F",$C11="K",$C11="U",$C11="ZA"),0,LOOKUP($B11,Grundeinstellung!$B$6:$B$12,Grundeinstellung!E$6:E$12))</f>
        <v>0.5</v>
      </c>
      <c r="H11" s="31">
        <f>IF(OR($C11="F",$C11="K",$C11="U",$C11="ZA"),0,LOOKUP($B11,Grundeinstellung!$B$6:$B$12,Grundeinstellung!F$6:F$12))</f>
        <v>0.52083333333333337</v>
      </c>
      <c r="I11" s="65">
        <f t="shared" si="4"/>
        <v>2.083333333333337E-2</v>
      </c>
      <c r="J11" s="56">
        <f t="shared" si="5"/>
        <v>3.4999999999999996</v>
      </c>
      <c r="K11" s="56">
        <f t="shared" si="6"/>
        <v>8.5</v>
      </c>
      <c r="L11" s="5">
        <f t="shared" si="0"/>
        <v>0</v>
      </c>
      <c r="M11" s="32">
        <f t="shared" si="7"/>
        <v>0.33333333333333331</v>
      </c>
      <c r="N11" s="33">
        <f t="shared" si="8"/>
        <v>8</v>
      </c>
      <c r="O11" s="33">
        <f>IF($C11="F",0,LOOKUP($B11,Grundeinstellung!$B$6:$B$12,Grundeinstellung!G$6:G$12))</f>
        <v>8</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45815</v>
      </c>
      <c r="B12" s="1">
        <f t="shared" si="3"/>
        <v>7</v>
      </c>
      <c r="C12" s="29"/>
      <c r="D12" s="30">
        <f>IF(OR($C12="F",$C12="K",$C12="U",$C12="ZA"),0,LOOKUP($B12,Grundeinstellung!$B$6:$B$12,Grundeinstellung!G$6:G$12))</f>
        <v>0</v>
      </c>
      <c r="E12" s="64">
        <f>IF(OR($C12="F",$C12="K",$C12="U",$C12="ZA"),0,LOOKUP($B12,Grundeinstellung!$B$6:$B$12,Grundeinstellung!C$6:C$12))</f>
        <v>0</v>
      </c>
      <c r="F12" s="65">
        <f>IF(OR($C12="F",$C12="K",$C12="U",$C12="ZA"),0,LOOKUP($B12,Grundeinstellung!$B$6:$B$12,Grundeinstellung!D$6:D$12))</f>
        <v>0</v>
      </c>
      <c r="G12" s="64">
        <f>IF(OR($C12="F",$C12="K",$C12="U",$C12="ZA"),0,LOOKUP($B12,Grundeinstellung!$B$6:$B$12,Grundeinstellung!E$6:E$12))</f>
        <v>0</v>
      </c>
      <c r="H12" s="31">
        <f>IF(OR($C12="F",$C12="K",$C12="U",$C12="ZA"),0,LOOKUP($B12,Grundeinstellung!$B$6:$B$12,Grundeinstellung!F$6:F$12))</f>
        <v>0</v>
      </c>
      <c r="I12" s="65">
        <f t="shared" si="4"/>
        <v>0</v>
      </c>
      <c r="J12" s="56">
        <f t="shared" si="5"/>
        <v>0</v>
      </c>
      <c r="K12" s="56">
        <f t="shared" si="6"/>
        <v>0</v>
      </c>
      <c r="L12" s="5">
        <f t="shared" si="0"/>
        <v>0</v>
      </c>
      <c r="M12" s="32">
        <f t="shared" si="7"/>
        <v>0</v>
      </c>
      <c r="N12" s="33">
        <f t="shared" si="8"/>
        <v>0</v>
      </c>
      <c r="O12" s="33">
        <f>IF($C12="F",0,LOOKUP($B12,Grundeinstellung!$B$6:$B$12,Grundeinstellung!G$6:G$12))</f>
        <v>0</v>
      </c>
      <c r="P12" s="33">
        <f t="shared" si="9"/>
        <v>0</v>
      </c>
      <c r="R12" s="34"/>
      <c r="S12" s="52">
        <f t="shared" ca="1" si="1"/>
        <v>0</v>
      </c>
      <c r="T12" s="53">
        <f t="shared" ca="1" si="2"/>
        <v>45832</v>
      </c>
      <c r="U12" s="17"/>
      <c r="V12" s="17"/>
      <c r="W12" s="17"/>
      <c r="X12" s="18"/>
      <c r="Y12" s="17"/>
      <c r="Z12" s="17"/>
      <c r="AA12" s="16"/>
      <c r="AB12" s="19"/>
    </row>
    <row r="13" spans="1:28" ht="18" x14ac:dyDescent="0.25">
      <c r="A13" s="35">
        <f t="shared" si="10"/>
        <v>45816</v>
      </c>
      <c r="B13" s="1">
        <f t="shared" si="3"/>
        <v>1</v>
      </c>
      <c r="C13" s="29" t="s">
        <v>9</v>
      </c>
      <c r="D13" s="30">
        <f>IF(OR($C13="F",$C13="K",$C13="U",$C13="ZA"),0,LOOKUP($B13,Grundeinstellung!$B$6:$B$12,Grundeinstellung!G$6:G$12))</f>
        <v>0</v>
      </c>
      <c r="E13" s="64">
        <f>IF(OR($C13="F",$C13="K",$C13="U",$C13="ZA"),0,LOOKUP($B13,Grundeinstellung!$B$6:$B$12,Grundeinstellung!C$6:C$12))</f>
        <v>0</v>
      </c>
      <c r="F13" s="65">
        <f>IF(OR($C13="F",$C13="K",$C13="U",$C13="ZA"),0,LOOKUP($B13,Grundeinstellung!$B$6:$B$12,Grundeinstellung!D$6:D$12))</f>
        <v>0</v>
      </c>
      <c r="G13" s="64">
        <f>IF(OR($C13="F",$C13="K",$C13="U",$C13="ZA"),0,LOOKUP($B13,Grundeinstellung!$B$6:$B$12,Grundeinstellung!E$6:E$12))</f>
        <v>0</v>
      </c>
      <c r="H13" s="31">
        <f>IF(OR($C13="F",$C13="K",$C13="U",$C13="ZA"),0,LOOKUP($B13,Grundeinstellung!$B$6:$B$12,Grundeinstellung!F$6:F$12))</f>
        <v>0</v>
      </c>
      <c r="I13" s="65">
        <f t="shared" si="4"/>
        <v>0</v>
      </c>
      <c r="J13" s="56">
        <f t="shared" si="5"/>
        <v>0</v>
      </c>
      <c r="K13" s="56">
        <f t="shared" si="6"/>
        <v>0</v>
      </c>
      <c r="L13" s="5">
        <f t="shared" si="0"/>
        <v>0</v>
      </c>
      <c r="M13" s="32">
        <f t="shared" si="7"/>
        <v>0</v>
      </c>
      <c r="N13" s="33">
        <f t="shared" si="8"/>
        <v>0</v>
      </c>
      <c r="O13" s="33">
        <f>IF($C13="F",0,LOOKUP($B13,Grundeinstellung!$B$6:$B$12,Grundeinstellung!G$6:G$12))</f>
        <v>0</v>
      </c>
      <c r="P13" s="33">
        <f t="shared" si="9"/>
        <v>0</v>
      </c>
      <c r="R13" s="34" t="s">
        <v>78</v>
      </c>
      <c r="S13" s="52">
        <f t="shared" ca="1" si="1"/>
        <v>0</v>
      </c>
      <c r="T13" s="53">
        <f t="shared" ca="1" si="2"/>
        <v>45832</v>
      </c>
      <c r="U13" s="17"/>
      <c r="V13" s="17"/>
      <c r="W13" s="17"/>
      <c r="X13" s="18"/>
      <c r="Y13" s="17"/>
      <c r="Z13" s="17"/>
      <c r="AA13" s="16"/>
      <c r="AB13" s="19"/>
    </row>
    <row r="14" spans="1:28" ht="18" x14ac:dyDescent="0.25">
      <c r="A14" s="35">
        <f t="shared" si="10"/>
        <v>45817</v>
      </c>
      <c r="B14" s="1">
        <f t="shared" si="3"/>
        <v>2</v>
      </c>
      <c r="C14" s="29" t="s">
        <v>9</v>
      </c>
      <c r="D14" s="30">
        <f>IF(OR($C14="F",$C14="K",$C14="U",$C14="ZA"),0,LOOKUP($B14,Grundeinstellung!$B$6:$B$12,Grundeinstellung!G$6:G$12))</f>
        <v>0</v>
      </c>
      <c r="E14" s="64">
        <f>IF(OR($C14="F",$C14="K",$C14="U",$C14="ZA"),0,LOOKUP($B14,Grundeinstellung!$B$6:$B$12,Grundeinstellung!C$6:C$12))</f>
        <v>0</v>
      </c>
      <c r="F14" s="65">
        <f>IF(OR($C14="F",$C14="K",$C14="U",$C14="ZA"),0,LOOKUP($B14,Grundeinstellung!$B$6:$B$12,Grundeinstellung!D$6:D$12))</f>
        <v>0</v>
      </c>
      <c r="G14" s="64">
        <f>IF(OR($C14="F",$C14="K",$C14="U",$C14="ZA"),0,LOOKUP($B14,Grundeinstellung!$B$6:$B$12,Grundeinstellung!E$6:E$12))</f>
        <v>0</v>
      </c>
      <c r="H14" s="31">
        <f>IF(OR($C14="F",$C14="K",$C14="U",$C14="ZA"),0,LOOKUP($B14,Grundeinstellung!$B$6:$B$12,Grundeinstellung!F$6:F$12))</f>
        <v>0</v>
      </c>
      <c r="I14" s="65">
        <f t="shared" si="4"/>
        <v>0</v>
      </c>
      <c r="J14" s="56">
        <f t="shared" si="5"/>
        <v>0</v>
      </c>
      <c r="K14" s="56">
        <f t="shared" si="6"/>
        <v>0</v>
      </c>
      <c r="L14" s="5">
        <f t="shared" si="0"/>
        <v>0</v>
      </c>
      <c r="M14" s="32">
        <f t="shared" si="7"/>
        <v>0</v>
      </c>
      <c r="N14" s="33">
        <f t="shared" si="8"/>
        <v>0</v>
      </c>
      <c r="O14" s="33">
        <f>IF($C14="F",0,LOOKUP($B14,Grundeinstellung!$B$6:$B$12,Grundeinstellung!G$6:G$12))</f>
        <v>0</v>
      </c>
      <c r="P14" s="33">
        <f t="shared" si="9"/>
        <v>0</v>
      </c>
      <c r="R14" s="34" t="s">
        <v>69</v>
      </c>
      <c r="S14" s="52">
        <f t="shared" ca="1" si="1"/>
        <v>0</v>
      </c>
      <c r="T14" s="53">
        <f t="shared" ca="1" si="2"/>
        <v>45832</v>
      </c>
      <c r="U14" s="17"/>
      <c r="V14" s="17"/>
      <c r="W14" s="17"/>
      <c r="X14" s="18"/>
      <c r="Y14" s="17"/>
      <c r="Z14" s="17"/>
      <c r="AA14" s="16"/>
      <c r="AB14" s="19"/>
    </row>
    <row r="15" spans="1:28" ht="18" x14ac:dyDescent="0.25">
      <c r="A15" s="35">
        <f t="shared" si="10"/>
        <v>45818</v>
      </c>
      <c r="B15" s="1">
        <f t="shared" si="3"/>
        <v>3</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4"/>
        <v>2.083333333333337E-2</v>
      </c>
      <c r="J15" s="56">
        <f t="shared" si="5"/>
        <v>3.4999999999999996</v>
      </c>
      <c r="K15" s="56">
        <f t="shared" si="6"/>
        <v>8.5</v>
      </c>
      <c r="L15" s="5">
        <f t="shared" si="0"/>
        <v>0</v>
      </c>
      <c r="M15" s="32">
        <f t="shared" si="7"/>
        <v>0.33333333333333331</v>
      </c>
      <c r="N15" s="33">
        <f t="shared" si="8"/>
        <v>8</v>
      </c>
      <c r="O15" s="33">
        <f>IF($C15="F",0,LOOKUP($B15,Grundeinstellung!$B$6:$B$12,Grundeinstellung!G$6:G$12))</f>
        <v>8</v>
      </c>
      <c r="P15" s="33">
        <f t="shared" si="9"/>
        <v>0</v>
      </c>
      <c r="R15" s="72"/>
      <c r="S15" s="52">
        <f t="shared" ca="1" si="1"/>
        <v>0</v>
      </c>
      <c r="T15" s="53">
        <f t="shared" ca="1" si="2"/>
        <v>45832</v>
      </c>
      <c r="U15" s="17"/>
      <c r="V15" s="17"/>
      <c r="W15" s="17"/>
      <c r="X15" s="18"/>
      <c r="Y15" s="17"/>
      <c r="Z15" s="17"/>
      <c r="AA15" s="16"/>
      <c r="AB15" s="19"/>
    </row>
    <row r="16" spans="1:28" ht="18" x14ac:dyDescent="0.25">
      <c r="A16" s="35">
        <f t="shared" si="10"/>
        <v>45819</v>
      </c>
      <c r="B16" s="1">
        <f t="shared" si="3"/>
        <v>4</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4"/>
        <v>2.083333333333337E-2</v>
      </c>
      <c r="J16" s="56">
        <f t="shared" si="5"/>
        <v>3.4999999999999996</v>
      </c>
      <c r="K16" s="56">
        <f t="shared" si="6"/>
        <v>8.5</v>
      </c>
      <c r="L16" s="5">
        <f t="shared" si="0"/>
        <v>0</v>
      </c>
      <c r="M16" s="32">
        <f t="shared" si="7"/>
        <v>0.33333333333333331</v>
      </c>
      <c r="N16" s="33">
        <f t="shared" si="8"/>
        <v>8</v>
      </c>
      <c r="O16" s="33">
        <f>IF($C16="F",0,LOOKUP($B16,Grundeinstellung!$B$6:$B$12,Grundeinstellung!G$6:G$12))</f>
        <v>8</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45820</v>
      </c>
      <c r="B17" s="1">
        <f t="shared" si="3"/>
        <v>5</v>
      </c>
      <c r="C17" s="29"/>
      <c r="D17" s="30">
        <f>IF(OR($C17="F",$C17="K",$C17="U",$C17="ZA"),0,LOOKUP($B17,Grundeinstellung!$B$6:$B$12,Grundeinstellung!G$6:G$12))</f>
        <v>8</v>
      </c>
      <c r="E17" s="64">
        <f>IF(OR($C17="F",$C17="K",$C17="U",$C17="ZA"),0,LOOKUP($B17,Grundeinstellung!$B$6:$B$12,Grundeinstellung!C$6:C$12))</f>
        <v>0.35416666666666669</v>
      </c>
      <c r="F17" s="65">
        <f>IF(OR($C17="F",$C17="K",$C17="U",$C17="ZA"),0,LOOKUP($B17,Grundeinstellung!$B$6:$B$12,Grundeinstellung!D$6:D$12))</f>
        <v>0.70833333333333337</v>
      </c>
      <c r="G17" s="64">
        <f>IF(OR($C17="F",$C17="K",$C17="U",$C17="ZA"),0,LOOKUP($B17,Grundeinstellung!$B$6:$B$12,Grundeinstellung!E$6:E$12))</f>
        <v>0.5</v>
      </c>
      <c r="H17" s="31">
        <f>IF(OR($C17="F",$C17="K",$C17="U",$C17="ZA"),0,LOOKUP($B17,Grundeinstellung!$B$6:$B$12,Grundeinstellung!F$6:F$12))</f>
        <v>0.52083333333333337</v>
      </c>
      <c r="I17" s="65">
        <f t="shared" si="4"/>
        <v>2.083333333333337E-2</v>
      </c>
      <c r="J17" s="56">
        <f t="shared" si="5"/>
        <v>3.4999999999999996</v>
      </c>
      <c r="K17" s="56">
        <f t="shared" si="6"/>
        <v>8.5</v>
      </c>
      <c r="L17" s="5">
        <f t="shared" si="0"/>
        <v>0</v>
      </c>
      <c r="M17" s="32">
        <f t="shared" si="7"/>
        <v>0.33333333333333331</v>
      </c>
      <c r="N17" s="33">
        <f t="shared" si="8"/>
        <v>8</v>
      </c>
      <c r="O17" s="33">
        <f>IF($C17="F",0,LOOKUP($B17,Grundeinstellung!$B$6:$B$12,Grundeinstellung!G$6:G$12))</f>
        <v>8</v>
      </c>
      <c r="P17" s="33">
        <f t="shared" si="9"/>
        <v>0</v>
      </c>
      <c r="R17" s="34"/>
      <c r="S17" s="52">
        <f t="shared" ca="1" si="1"/>
        <v>0</v>
      </c>
      <c r="T17" s="53">
        <f t="shared" ca="1" si="2"/>
        <v>45832</v>
      </c>
      <c r="U17" s="17"/>
      <c r="V17" s="17"/>
      <c r="W17" s="17"/>
      <c r="X17" s="18"/>
      <c r="Y17" s="17"/>
      <c r="Z17" s="17"/>
      <c r="AA17" s="16"/>
      <c r="AB17" s="19"/>
    </row>
    <row r="18" spans="1:28" ht="18" x14ac:dyDescent="0.25">
      <c r="A18" s="35">
        <f t="shared" si="10"/>
        <v>45821</v>
      </c>
      <c r="B18" s="1">
        <f t="shared" si="3"/>
        <v>6</v>
      </c>
      <c r="C18" s="29"/>
      <c r="D18" s="30">
        <f>IF(OR($C18="F",$C18="K",$C18="U",$C18="ZA"),0,LOOKUP($B18,Grundeinstellung!$B$6:$B$12,Grundeinstellung!G$6:G$12))</f>
        <v>8</v>
      </c>
      <c r="E18" s="64">
        <f>IF(OR($C18="F",$C18="K",$C18="U",$C18="ZA"),0,LOOKUP($B18,Grundeinstellung!$B$6:$B$12,Grundeinstellung!C$6:C$12))</f>
        <v>0.35416666666666669</v>
      </c>
      <c r="F18" s="65">
        <f>IF(OR($C18="F",$C18="K",$C18="U",$C18="ZA"),0,LOOKUP($B18,Grundeinstellung!$B$6:$B$12,Grundeinstellung!D$6:D$12))</f>
        <v>0.70833333333333337</v>
      </c>
      <c r="G18" s="64">
        <f>IF(OR($C18="F",$C18="K",$C18="U",$C18="ZA"),0,LOOKUP($B18,Grundeinstellung!$B$6:$B$12,Grundeinstellung!E$6:E$12))</f>
        <v>0.5</v>
      </c>
      <c r="H18" s="31">
        <f>IF(OR($C18="F",$C18="K",$C18="U",$C18="ZA"),0,LOOKUP($B18,Grundeinstellung!$B$6:$B$12,Grundeinstellung!F$6:F$12))</f>
        <v>0.52083333333333337</v>
      </c>
      <c r="I18" s="65">
        <f t="shared" si="4"/>
        <v>2.083333333333337E-2</v>
      </c>
      <c r="J18" s="56">
        <f t="shared" si="5"/>
        <v>3.4999999999999996</v>
      </c>
      <c r="K18" s="56">
        <f t="shared" si="6"/>
        <v>8.5</v>
      </c>
      <c r="L18" s="5">
        <f t="shared" si="0"/>
        <v>0</v>
      </c>
      <c r="M18" s="32">
        <f t="shared" si="7"/>
        <v>0.33333333333333331</v>
      </c>
      <c r="N18" s="33">
        <f t="shared" si="8"/>
        <v>8</v>
      </c>
      <c r="O18" s="33">
        <f>IF($C18="F",0,LOOKUP($B18,Grundeinstellung!$B$6:$B$12,Grundeinstellung!G$6:G$12))</f>
        <v>8</v>
      </c>
      <c r="P18" s="33">
        <f t="shared" si="9"/>
        <v>0</v>
      </c>
      <c r="R18" s="34"/>
      <c r="S18" s="52">
        <f t="shared" ca="1" si="1"/>
        <v>0</v>
      </c>
      <c r="T18" s="53">
        <f t="shared" ca="1" si="2"/>
        <v>45832</v>
      </c>
      <c r="U18" s="17"/>
      <c r="V18" s="17"/>
      <c r="W18" s="17"/>
      <c r="X18" s="18"/>
      <c r="Y18" s="17"/>
      <c r="Z18" s="17"/>
      <c r="AA18" s="16"/>
      <c r="AB18" s="19"/>
    </row>
    <row r="19" spans="1:28" ht="18" x14ac:dyDescent="0.25">
      <c r="A19" s="35">
        <f t="shared" si="10"/>
        <v>45822</v>
      </c>
      <c r="B19" s="1">
        <f t="shared" si="3"/>
        <v>7</v>
      </c>
      <c r="C19" s="30"/>
      <c r="D19" s="30">
        <f>IF(OR($C19="F",$C19="K",$C19="U",$C19="ZA"),0,LOOKUP($B19,Grundeinstellung!$B$6:$B$12,Grundeinstellung!G$6:G$12))</f>
        <v>0</v>
      </c>
      <c r="E19" s="64">
        <f>IF(OR($C19="F",$C19="K",$C19="U",$C19="ZA"),0,LOOKUP($B19,Grundeinstellung!$B$6:$B$12,Grundeinstellung!C$6:C$12))</f>
        <v>0</v>
      </c>
      <c r="F19" s="65">
        <f>IF(OR($C19="F",$C19="K",$C19="U",$C19="ZA"),0,LOOKUP($B19,Grundeinstellung!$B$6:$B$12,Grundeinstellung!D$6:D$12))</f>
        <v>0</v>
      </c>
      <c r="G19" s="64">
        <f>IF(OR($C19="F",$C19="K",$C19="U",$C19="ZA"),0,LOOKUP($B19,Grundeinstellung!$B$6:$B$12,Grundeinstellung!E$6:E$12))</f>
        <v>0</v>
      </c>
      <c r="H19" s="31">
        <f>IF(OR($C19="F",$C19="K",$C19="U",$C19="ZA"),0,LOOKUP($B19,Grundeinstellung!$B$6:$B$12,Grundeinstellung!F$6:F$12))</f>
        <v>0</v>
      </c>
      <c r="I19" s="65">
        <f t="shared" si="4"/>
        <v>0</v>
      </c>
      <c r="J19" s="56">
        <f t="shared" si="5"/>
        <v>0</v>
      </c>
      <c r="K19" s="56">
        <f t="shared" si="6"/>
        <v>0</v>
      </c>
      <c r="L19" s="5">
        <f t="shared" si="0"/>
        <v>0</v>
      </c>
      <c r="M19" s="32">
        <f t="shared" si="7"/>
        <v>0</v>
      </c>
      <c r="N19" s="33">
        <f t="shared" si="8"/>
        <v>0</v>
      </c>
      <c r="O19" s="33">
        <f>IF($C19="F",0,LOOKUP($B19,Grundeinstellung!$B$6:$B$12,Grundeinstellung!G$6:G$12))</f>
        <v>0</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45823</v>
      </c>
      <c r="B20" s="1">
        <f t="shared" si="3"/>
        <v>1</v>
      </c>
      <c r="C20" s="29"/>
      <c r="D20" s="30">
        <f>IF(OR($C20="F",$C20="K",$C20="U",$C20="ZA"),0,LOOKUP($B20,Grundeinstellung!$B$6:$B$12,Grundeinstellung!G$6:G$12))</f>
        <v>0</v>
      </c>
      <c r="E20" s="64">
        <f>IF(OR($C20="F",$C20="K",$C20="U",$C20="ZA"),0,LOOKUP($B20,Grundeinstellung!$B$6:$B$12,Grundeinstellung!C$6:C$12))</f>
        <v>0</v>
      </c>
      <c r="F20" s="65">
        <f>IF(OR($C20="F",$C20="K",$C20="U",$C20="ZA"),0,LOOKUP($B20,Grundeinstellung!$B$6:$B$12,Grundeinstellung!D$6:D$12))</f>
        <v>0</v>
      </c>
      <c r="G20" s="64">
        <f>IF(OR($C20="F",$C20="K",$C20="U",$C20="ZA"),0,LOOKUP($B20,Grundeinstellung!$B$6:$B$12,Grundeinstellung!E$6:E$12))</f>
        <v>0</v>
      </c>
      <c r="H20" s="31">
        <f>IF(OR($C20="F",$C20="K",$C20="U",$C20="ZA"),0,LOOKUP($B20,Grundeinstellung!$B$6:$B$12,Grundeinstellung!F$6:F$12))</f>
        <v>0</v>
      </c>
      <c r="I20" s="65">
        <f t="shared" si="4"/>
        <v>0</v>
      </c>
      <c r="J20" s="56">
        <f t="shared" si="5"/>
        <v>0</v>
      </c>
      <c r="K20" s="56">
        <f t="shared" si="6"/>
        <v>0</v>
      </c>
      <c r="L20" s="5">
        <f t="shared" si="0"/>
        <v>0</v>
      </c>
      <c r="M20" s="32">
        <f t="shared" si="7"/>
        <v>0</v>
      </c>
      <c r="N20" s="33">
        <f t="shared" si="8"/>
        <v>0</v>
      </c>
      <c r="O20" s="33">
        <f>IF($C20="F",0,LOOKUP($B20,Grundeinstellung!$B$6:$B$12,Grundeinstellung!G$6:G$12))</f>
        <v>0</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45824</v>
      </c>
      <c r="B21" s="1">
        <f t="shared" si="3"/>
        <v>2</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4"/>
        <v>2.083333333333337E-2</v>
      </c>
      <c r="J21" s="56">
        <f t="shared" si="5"/>
        <v>3.4999999999999996</v>
      </c>
      <c r="K21" s="56">
        <f t="shared" si="6"/>
        <v>8.5</v>
      </c>
      <c r="L21" s="5">
        <f t="shared" si="0"/>
        <v>0</v>
      </c>
      <c r="M21" s="32">
        <f t="shared" si="7"/>
        <v>0.33333333333333331</v>
      </c>
      <c r="N21" s="33">
        <f t="shared" si="8"/>
        <v>8</v>
      </c>
      <c r="O21" s="33">
        <f>IF($C21="F",0,LOOKUP($B21,Grundeinstellung!$B$6:$B$12,Grundeinstellung!G$6:G$12))</f>
        <v>8</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45825</v>
      </c>
      <c r="B22" s="1">
        <f t="shared" si="3"/>
        <v>3</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4"/>
        <v>2.083333333333337E-2</v>
      </c>
      <c r="J22" s="56">
        <f t="shared" si="5"/>
        <v>3.4999999999999996</v>
      </c>
      <c r="K22" s="56">
        <f t="shared" si="6"/>
        <v>8.5</v>
      </c>
      <c r="L22" s="5">
        <f t="shared" si="0"/>
        <v>0</v>
      </c>
      <c r="M22" s="32">
        <f t="shared" si="7"/>
        <v>0.33333333333333331</v>
      </c>
      <c r="N22" s="33">
        <f t="shared" si="8"/>
        <v>8</v>
      </c>
      <c r="O22" s="33">
        <f>IF($C22="F",0,LOOKUP($B22,Grundeinstellung!$B$6:$B$12,Grundeinstellung!G$6:G$12))</f>
        <v>8</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45826</v>
      </c>
      <c r="B23" s="1">
        <f t="shared" si="3"/>
        <v>4</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4"/>
        <v>2.083333333333337E-2</v>
      </c>
      <c r="J23" s="56">
        <f t="shared" si="5"/>
        <v>3.4999999999999996</v>
      </c>
      <c r="K23" s="56">
        <f t="shared" si="6"/>
        <v>8.5</v>
      </c>
      <c r="L23" s="5">
        <f t="shared" si="0"/>
        <v>0</v>
      </c>
      <c r="M23" s="32">
        <f t="shared" si="7"/>
        <v>0.33333333333333331</v>
      </c>
      <c r="N23" s="33">
        <f t="shared" si="8"/>
        <v>8</v>
      </c>
      <c r="O23" s="33">
        <f>IF($C23="F",0,LOOKUP($B23,Grundeinstellung!$B$6:$B$12,Grundeinstellung!G$6:G$12))</f>
        <v>8</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45827</v>
      </c>
      <c r="B24" s="1">
        <f t="shared" si="3"/>
        <v>5</v>
      </c>
      <c r="C24" s="29" t="s">
        <v>9</v>
      </c>
      <c r="D24" s="30">
        <f>IF(OR($C24="F",$C24="K",$C24="U",$C24="ZA"),0,LOOKUP($B24,Grundeinstellung!$B$6:$B$12,Grundeinstellung!G$6:G$12))</f>
        <v>0</v>
      </c>
      <c r="E24" s="64">
        <f>IF(OR($C24="F",$C24="K",$C24="U",$C24="ZA"),0,LOOKUP($B24,Grundeinstellung!$B$6:$B$12,Grundeinstellung!C$6:C$12))</f>
        <v>0</v>
      </c>
      <c r="F24" s="65">
        <f>IF(OR($C24="F",$C24="K",$C24="U",$C24="ZA"),0,LOOKUP($B24,Grundeinstellung!$B$6:$B$12,Grundeinstellung!D$6:D$12))</f>
        <v>0</v>
      </c>
      <c r="G24" s="64">
        <f>IF(OR($C24="F",$C24="K",$C24="U",$C24="ZA"),0,LOOKUP($B24,Grundeinstellung!$B$6:$B$12,Grundeinstellung!E$6:E$12))</f>
        <v>0</v>
      </c>
      <c r="H24" s="31">
        <f>IF(OR($C24="F",$C24="K",$C24="U",$C24="ZA"),0,LOOKUP($B24,Grundeinstellung!$B$6:$B$12,Grundeinstellung!F$6:F$12))</f>
        <v>0</v>
      </c>
      <c r="I24" s="65">
        <f t="shared" si="4"/>
        <v>0</v>
      </c>
      <c r="J24" s="56">
        <f t="shared" si="5"/>
        <v>0</v>
      </c>
      <c r="K24" s="56">
        <f t="shared" si="6"/>
        <v>0</v>
      </c>
      <c r="L24" s="5">
        <f t="shared" si="0"/>
        <v>0</v>
      </c>
      <c r="M24" s="32">
        <f t="shared" si="7"/>
        <v>0</v>
      </c>
      <c r="N24" s="33">
        <f t="shared" si="8"/>
        <v>0</v>
      </c>
      <c r="O24" s="33">
        <f>IF($C24="F",0,LOOKUP($B24,Grundeinstellung!$B$6:$B$12,Grundeinstellung!G$6:G$12))</f>
        <v>0</v>
      </c>
      <c r="P24" s="33">
        <f t="shared" si="9"/>
        <v>0</v>
      </c>
      <c r="R24" s="34" t="s">
        <v>70</v>
      </c>
      <c r="S24" s="52">
        <f t="shared" ca="1" si="1"/>
        <v>0</v>
      </c>
      <c r="T24" s="53">
        <f t="shared" ca="1" si="2"/>
        <v>45832</v>
      </c>
      <c r="U24" s="17"/>
      <c r="V24" s="17"/>
      <c r="W24" s="17"/>
      <c r="X24" s="18"/>
      <c r="Y24" s="17"/>
      <c r="Z24" s="17"/>
      <c r="AA24" s="16"/>
      <c r="AB24" s="19"/>
    </row>
    <row r="25" spans="1:28" ht="18" x14ac:dyDescent="0.25">
      <c r="A25" s="35">
        <f t="shared" si="10"/>
        <v>45828</v>
      </c>
      <c r="B25" s="1">
        <f t="shared" si="3"/>
        <v>6</v>
      </c>
      <c r="C25" s="29"/>
      <c r="D25" s="30">
        <f>IF(OR($C25="F",$C25="K",$C25="U",$C25="ZA"),0,LOOKUP($B25,Grundeinstellung!$B$6:$B$12,Grundeinstellung!G$6:G$12))</f>
        <v>8</v>
      </c>
      <c r="E25" s="64">
        <f>IF(OR($C25="F",$C25="K",$C25="U",$C25="ZA"),0,LOOKUP($B25,Grundeinstellung!$B$6:$B$12,Grundeinstellung!C$6:C$12))</f>
        <v>0.35416666666666669</v>
      </c>
      <c r="F25" s="65">
        <f>IF(OR($C25="F",$C25="K",$C25="U",$C25="ZA"),0,LOOKUP($B25,Grundeinstellung!$B$6:$B$12,Grundeinstellung!D$6:D$12))</f>
        <v>0.70833333333333337</v>
      </c>
      <c r="G25" s="64">
        <f>IF(OR($C25="F",$C25="K",$C25="U",$C25="ZA"),0,LOOKUP($B25,Grundeinstellung!$B$6:$B$12,Grundeinstellung!E$6:E$12))</f>
        <v>0.5</v>
      </c>
      <c r="H25" s="31">
        <f>IF(OR($C25="F",$C25="K",$C25="U",$C25="ZA"),0,LOOKUP($B25,Grundeinstellung!$B$6:$B$12,Grundeinstellung!F$6:F$12))</f>
        <v>0.52083333333333337</v>
      </c>
      <c r="I25" s="65">
        <f t="shared" si="4"/>
        <v>2.083333333333337E-2</v>
      </c>
      <c r="J25" s="56">
        <f t="shared" si="5"/>
        <v>3.4999999999999996</v>
      </c>
      <c r="K25" s="56">
        <f t="shared" si="6"/>
        <v>8.5</v>
      </c>
      <c r="L25" s="5">
        <f t="shared" si="0"/>
        <v>0</v>
      </c>
      <c r="M25" s="32">
        <f t="shared" si="7"/>
        <v>0.33333333333333331</v>
      </c>
      <c r="N25" s="33">
        <f t="shared" si="8"/>
        <v>8</v>
      </c>
      <c r="O25" s="33">
        <f>IF($C25="F",0,LOOKUP($B25,Grundeinstellung!$B$6:$B$12,Grundeinstellung!G$6:G$12))</f>
        <v>8</v>
      </c>
      <c r="P25" s="33">
        <f t="shared" si="9"/>
        <v>0</v>
      </c>
      <c r="R25" s="34"/>
      <c r="S25" s="52">
        <f t="shared" ca="1" si="1"/>
        <v>0</v>
      </c>
      <c r="T25" s="53">
        <f t="shared" ca="1" si="2"/>
        <v>45832</v>
      </c>
      <c r="U25" s="17"/>
      <c r="V25" s="17"/>
      <c r="W25" s="17"/>
      <c r="X25" s="18"/>
      <c r="Y25" s="17"/>
      <c r="Z25" s="17"/>
      <c r="AA25" s="16"/>
      <c r="AB25" s="19"/>
    </row>
    <row r="26" spans="1:28" ht="18" x14ac:dyDescent="0.25">
      <c r="A26" s="35">
        <f t="shared" si="10"/>
        <v>45829</v>
      </c>
      <c r="B26" s="1">
        <f t="shared" si="3"/>
        <v>7</v>
      </c>
      <c r="C26" s="30"/>
      <c r="D26" s="30">
        <f>IF(OR($C26="F",$C26="K",$C26="U",$C26="ZA"),0,LOOKUP($B26,Grundeinstellung!$B$6:$B$12,Grundeinstellung!G$6:G$12))</f>
        <v>0</v>
      </c>
      <c r="E26" s="64">
        <f>IF(OR($C26="F",$C26="K",$C26="U",$C26="ZA"),0,LOOKUP($B26,Grundeinstellung!$B$6:$B$12,Grundeinstellung!C$6:C$12))</f>
        <v>0</v>
      </c>
      <c r="F26" s="65">
        <f>IF(OR($C26="F",$C26="K",$C26="U",$C26="ZA"),0,LOOKUP($B26,Grundeinstellung!$B$6:$B$12,Grundeinstellung!D$6:D$12))</f>
        <v>0</v>
      </c>
      <c r="G26" s="64">
        <f>IF(OR($C26="F",$C26="K",$C26="U",$C26="ZA"),0,LOOKUP($B26,Grundeinstellung!$B$6:$B$12,Grundeinstellung!E$6:E$12))</f>
        <v>0</v>
      </c>
      <c r="H26" s="31">
        <f>IF(OR($C26="F",$C26="K",$C26="U",$C26="ZA"),0,LOOKUP($B26,Grundeinstellung!$B$6:$B$12,Grundeinstellung!F$6:F$12))</f>
        <v>0</v>
      </c>
      <c r="I26" s="65">
        <f t="shared" si="4"/>
        <v>0</v>
      </c>
      <c r="J26" s="56">
        <f t="shared" si="5"/>
        <v>0</v>
      </c>
      <c r="K26" s="56">
        <f t="shared" si="6"/>
        <v>0</v>
      </c>
      <c r="L26" s="5">
        <f t="shared" si="0"/>
        <v>0</v>
      </c>
      <c r="M26" s="32">
        <f t="shared" si="7"/>
        <v>0</v>
      </c>
      <c r="N26" s="33">
        <f t="shared" si="8"/>
        <v>0</v>
      </c>
      <c r="O26" s="33">
        <f>IF($C26="F",0,LOOKUP($B26,Grundeinstellung!$B$6:$B$12,Grundeinstellung!G$6:G$12))</f>
        <v>0</v>
      </c>
      <c r="P26" s="33">
        <f t="shared" si="9"/>
        <v>0</v>
      </c>
      <c r="R26" s="30"/>
      <c r="S26" s="52">
        <f t="shared" ca="1" si="1"/>
        <v>0</v>
      </c>
      <c r="T26" s="53">
        <f t="shared" ca="1" si="2"/>
        <v>45832</v>
      </c>
      <c r="U26" s="17"/>
      <c r="V26" s="17"/>
      <c r="W26" s="17"/>
      <c r="X26" s="18"/>
      <c r="Y26" s="17"/>
      <c r="Z26" s="17"/>
      <c r="AA26" s="16"/>
      <c r="AB26" s="19"/>
    </row>
    <row r="27" spans="1:28" ht="18" x14ac:dyDescent="0.25">
      <c r="A27" s="35">
        <f t="shared" si="10"/>
        <v>45830</v>
      </c>
      <c r="B27" s="1">
        <f t="shared" si="3"/>
        <v>1</v>
      </c>
      <c r="C27" s="29"/>
      <c r="D27" s="30">
        <f>IF(OR($C27="F",$C27="K",$C27="U",$C27="ZA"),0,LOOKUP($B27,Grundeinstellung!$B$6:$B$12,Grundeinstellung!G$6:G$12))</f>
        <v>0</v>
      </c>
      <c r="E27" s="64">
        <f>IF(OR($C27="F",$C27="K",$C27="U",$C27="ZA"),0,LOOKUP($B27,Grundeinstellung!$B$6:$B$12,Grundeinstellung!C$6:C$12))</f>
        <v>0</v>
      </c>
      <c r="F27" s="65">
        <f>IF(OR($C27="F",$C27="K",$C27="U",$C27="ZA"),0,LOOKUP($B27,Grundeinstellung!$B$6:$B$12,Grundeinstellung!D$6:D$12))</f>
        <v>0</v>
      </c>
      <c r="G27" s="64">
        <f>IF(OR($C27="F",$C27="K",$C27="U",$C27="ZA"),0,LOOKUP($B27,Grundeinstellung!$B$6:$B$12,Grundeinstellung!E$6:E$12))</f>
        <v>0</v>
      </c>
      <c r="H27" s="31">
        <f>IF(OR($C27="F",$C27="K",$C27="U",$C27="ZA"),0,LOOKUP($B27,Grundeinstellung!$B$6:$B$12,Grundeinstellung!F$6:F$12))</f>
        <v>0</v>
      </c>
      <c r="I27" s="65">
        <f t="shared" si="4"/>
        <v>0</v>
      </c>
      <c r="J27" s="56">
        <f t="shared" si="5"/>
        <v>0</v>
      </c>
      <c r="K27" s="56">
        <f t="shared" si="6"/>
        <v>0</v>
      </c>
      <c r="L27" s="5">
        <f t="shared" si="0"/>
        <v>0</v>
      </c>
      <c r="M27" s="32">
        <f t="shared" si="7"/>
        <v>0</v>
      </c>
      <c r="N27" s="33">
        <f t="shared" si="8"/>
        <v>0</v>
      </c>
      <c r="O27" s="33">
        <f>IF($C27="F",0,LOOKUP($B27,Grundeinstellung!$B$6:$B$12,Grundeinstellung!G$6:G$12))</f>
        <v>0</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45831</v>
      </c>
      <c r="B28" s="1">
        <f t="shared" si="3"/>
        <v>2</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4"/>
        <v>2.083333333333337E-2</v>
      </c>
      <c r="J28" s="56">
        <f t="shared" si="5"/>
        <v>3.4999999999999996</v>
      </c>
      <c r="K28" s="56">
        <f t="shared" si="6"/>
        <v>8.5</v>
      </c>
      <c r="L28" s="5">
        <f t="shared" si="0"/>
        <v>0</v>
      </c>
      <c r="M28" s="32">
        <f t="shared" si="7"/>
        <v>0.33333333333333331</v>
      </c>
      <c r="N28" s="33">
        <f t="shared" si="8"/>
        <v>8</v>
      </c>
      <c r="O28" s="33">
        <f>IF($C28="F",0,LOOKUP($B28,Grundeinstellung!$B$6:$B$12,Grundeinstellung!G$6:G$12))</f>
        <v>8</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45832</v>
      </c>
      <c r="B29" s="1">
        <f t="shared" si="3"/>
        <v>3</v>
      </c>
      <c r="C29" s="29"/>
      <c r="D29" s="30">
        <f>IF(OR($C29="F",$C29="K",$C29="U",$C29="ZA"),0,LOOKUP($B29,Grundeinstellung!$B$6:$B$12,Grundeinstellung!G$6:G$12))</f>
        <v>8</v>
      </c>
      <c r="E29" s="64">
        <v>0.29166666666666669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4"/>
        <v>2.083333333333337E-2</v>
      </c>
      <c r="J29" s="56">
        <f t="shared" si="5"/>
        <v>5</v>
      </c>
      <c r="K29" s="56">
        <f t="shared" si="6"/>
        <v>10</v>
      </c>
      <c r="L29" s="5">
        <f t="shared" si="0"/>
        <v>0</v>
      </c>
      <c r="M29" s="32">
        <f t="shared" si="7"/>
        <v>0.39583333333333331</v>
      </c>
      <c r="N29" s="33">
        <f t="shared" si="8"/>
        <v>9.5</v>
      </c>
      <c r="O29" s="33">
        <f>IF($C29="F",0,LOOKUP($B29,Grundeinstellung!$B$6:$B$12,Grundeinstellung!G$6:G$12))</f>
        <v>8</v>
      </c>
      <c r="P29" s="33">
        <f t="shared" si="9"/>
        <v>1.5</v>
      </c>
      <c r="R29" s="34"/>
      <c r="S29" s="52" t="str">
        <f t="shared" ca="1" si="1"/>
        <v>heute</v>
      </c>
      <c r="T29" s="53">
        <f t="shared" ca="1" si="2"/>
        <v>45832</v>
      </c>
      <c r="U29" s="17"/>
      <c r="V29" s="17"/>
      <c r="W29" s="17"/>
      <c r="X29" s="18"/>
      <c r="Y29" s="17"/>
      <c r="Z29" s="17"/>
      <c r="AA29" s="16"/>
      <c r="AB29" s="19"/>
    </row>
    <row r="30" spans="1:28" ht="18" x14ac:dyDescent="0.25">
      <c r="A30" s="35">
        <f t="shared" si="10"/>
        <v>45833</v>
      </c>
      <c r="B30" s="1">
        <f t="shared" si="3"/>
        <v>4</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4"/>
        <v>2.083333333333337E-2</v>
      </c>
      <c r="J30" s="56">
        <f t="shared" si="5"/>
        <v>3.4999999999999996</v>
      </c>
      <c r="K30" s="56">
        <f t="shared" si="6"/>
        <v>8.5</v>
      </c>
      <c r="L30" s="5">
        <f t="shared" si="0"/>
        <v>0</v>
      </c>
      <c r="M30" s="32">
        <f t="shared" si="7"/>
        <v>0.33333333333333331</v>
      </c>
      <c r="N30" s="33">
        <f t="shared" si="8"/>
        <v>8</v>
      </c>
      <c r="O30" s="33">
        <f>IF($C30="F",0,LOOKUP($B30,Grundeinstellung!$B$6:$B$12,Grundeinstellung!G$6:G$12))</f>
        <v>8</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45834</v>
      </c>
      <c r="B31" s="1">
        <f t="shared" si="3"/>
        <v>5</v>
      </c>
      <c r="C31" s="29"/>
      <c r="D31" s="30">
        <f>IF(OR($C31="F",$C31="K",$C31="U",$C31="ZA"),0,LOOKUP($B31,Grundeinstellung!$B$6:$B$12,Grundeinstellung!G$6:G$12))</f>
        <v>8</v>
      </c>
      <c r="E31" s="64">
        <f>IF(OR($C31="F",$C31="K",$C31="U",$C31="ZA"),0,LOOKUP($B31,Grundeinstellung!$B$6:$B$12,Grundeinstellung!C$6:C$12))</f>
        <v>0.35416666666666669</v>
      </c>
      <c r="F31" s="65">
        <f>IF(OR($C31="F",$C31="K",$C31="U",$C31="ZA"),0,LOOKUP($B31,Grundeinstellung!$B$6:$B$12,Grundeinstellung!D$6:D$12))</f>
        <v>0.70833333333333337</v>
      </c>
      <c r="G31" s="64">
        <f>IF(OR($C31="F",$C31="K",$C31="U",$C31="ZA"),0,LOOKUP($B31,Grundeinstellung!$B$6:$B$12,Grundeinstellung!E$6:E$12))</f>
        <v>0.5</v>
      </c>
      <c r="H31" s="31">
        <f>IF(OR($C31="F",$C31="K",$C31="U",$C31="ZA"),0,LOOKUP($B31,Grundeinstellung!$B$6:$B$12,Grundeinstellung!F$6:F$12))</f>
        <v>0.52083333333333337</v>
      </c>
      <c r="I31" s="65">
        <f t="shared" si="4"/>
        <v>2.083333333333337E-2</v>
      </c>
      <c r="J31" s="56">
        <f t="shared" si="5"/>
        <v>3.4999999999999996</v>
      </c>
      <c r="K31" s="56">
        <f t="shared" si="6"/>
        <v>8.5</v>
      </c>
      <c r="L31" s="5">
        <f t="shared" si="0"/>
        <v>0</v>
      </c>
      <c r="M31" s="32">
        <f t="shared" si="7"/>
        <v>0.33333333333333331</v>
      </c>
      <c r="N31" s="33">
        <f t="shared" si="8"/>
        <v>8</v>
      </c>
      <c r="O31" s="33">
        <f>IF($C31="F",0,LOOKUP($B31,Grundeinstellung!$B$6:$B$12,Grundeinstellung!G$6:G$12))</f>
        <v>8</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45835</v>
      </c>
      <c r="B32" s="1">
        <f t="shared" si="3"/>
        <v>6</v>
      </c>
      <c r="C32" s="29"/>
      <c r="D32" s="30">
        <f>IF(OR($C32="F",$C32="K",$C32="U",$C32="ZA"),0,LOOKUP($B32,Grundeinstellung!$B$6:$B$12,Grundeinstellung!G$6:G$12))</f>
        <v>8</v>
      </c>
      <c r="E32" s="64">
        <f>IF(OR($C32="F",$C32="K",$C32="U",$C32="ZA"),0,LOOKUP($B32,Grundeinstellung!$B$6:$B$12,Grundeinstellung!C$6:C$12))</f>
        <v>0.35416666666666669</v>
      </c>
      <c r="F32" s="65">
        <f>IF(OR($C32="F",$C32="K",$C32="U",$C32="ZA"),0,LOOKUP($B32,Grundeinstellung!$B$6:$B$12,Grundeinstellung!D$6:D$12))</f>
        <v>0.70833333333333337</v>
      </c>
      <c r="G32" s="64">
        <f>IF(OR($C32="F",$C32="K",$C32="U",$C32="ZA"),0,LOOKUP($B32,Grundeinstellung!$B$6:$B$12,Grundeinstellung!E$6:E$12))</f>
        <v>0.5</v>
      </c>
      <c r="H32" s="31">
        <f>IF(OR($C32="F",$C32="K",$C32="U",$C32="ZA"),0,LOOKUP($B32,Grundeinstellung!$B$6:$B$12,Grundeinstellung!F$6:F$12))</f>
        <v>0.52083333333333337</v>
      </c>
      <c r="I32" s="65">
        <f t="shared" si="4"/>
        <v>2.083333333333337E-2</v>
      </c>
      <c r="J32" s="56">
        <f t="shared" si="5"/>
        <v>3.4999999999999996</v>
      </c>
      <c r="K32" s="56">
        <f t="shared" si="6"/>
        <v>8.5</v>
      </c>
      <c r="L32" s="5">
        <f t="shared" si="0"/>
        <v>0</v>
      </c>
      <c r="M32" s="32">
        <f t="shared" si="7"/>
        <v>0.33333333333333331</v>
      </c>
      <c r="N32" s="33">
        <f t="shared" si="8"/>
        <v>8</v>
      </c>
      <c r="O32" s="33">
        <f>IF($C32="F",0,LOOKUP($B32,Grundeinstellung!$B$6:$B$12,Grundeinstellung!G$6:G$12))</f>
        <v>8</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45836</v>
      </c>
      <c r="B33" s="1">
        <f t="shared" si="3"/>
        <v>7</v>
      </c>
      <c r="C33" s="30"/>
      <c r="D33" s="30">
        <f>IF(OR($C33="F",$C33="K",$C33="U",$C33="ZA"),0,LOOKUP($B33,Grundeinstellung!$B$6:$B$12,Grundeinstellung!G$6:G$12))</f>
        <v>0</v>
      </c>
      <c r="E33" s="64">
        <f>IF(OR($C33="F",$C33="K",$C33="U",$C33="ZA"),0,LOOKUP($B33,Grundeinstellung!$B$6:$B$12,Grundeinstellung!C$6:C$12))</f>
        <v>0</v>
      </c>
      <c r="F33" s="65">
        <f>IF(OR($C33="F",$C33="K",$C33="U",$C33="ZA"),0,LOOKUP($B33,Grundeinstellung!$B$6:$B$12,Grundeinstellung!D$6:D$12))</f>
        <v>0</v>
      </c>
      <c r="G33" s="64">
        <f>IF(OR($C33="F",$C33="K",$C33="U",$C33="ZA"),0,LOOKUP($B33,Grundeinstellung!$B$6:$B$12,Grundeinstellung!E$6:E$12))</f>
        <v>0</v>
      </c>
      <c r="H33" s="31">
        <f>IF(OR($C33="F",$C33="K",$C33="U",$C33="ZA"),0,LOOKUP($B33,Grundeinstellung!$B$6:$B$12,Grundeinstellung!F$6:F$12))</f>
        <v>0</v>
      </c>
      <c r="I33" s="65">
        <f t="shared" si="4"/>
        <v>0</v>
      </c>
      <c r="J33" s="56">
        <f t="shared" si="5"/>
        <v>0</v>
      </c>
      <c r="K33" s="56">
        <f t="shared" si="6"/>
        <v>0</v>
      </c>
      <c r="L33" s="5">
        <f t="shared" si="0"/>
        <v>0</v>
      </c>
      <c r="M33" s="32">
        <f t="shared" si="7"/>
        <v>0</v>
      </c>
      <c r="N33" s="33">
        <f t="shared" si="8"/>
        <v>0</v>
      </c>
      <c r="O33" s="33">
        <f>IF($C33="F",0,LOOKUP($B33,Grundeinstellung!$B$6:$B$12,Grundeinstellung!G$6:G$12))</f>
        <v>0</v>
      </c>
      <c r="P33" s="33">
        <f t="shared" si="9"/>
        <v>0</v>
      </c>
      <c r="R33" s="30"/>
      <c r="S33" s="52">
        <f t="shared" ca="1" si="1"/>
        <v>0</v>
      </c>
      <c r="T33" s="53">
        <f t="shared" ca="1" si="2"/>
        <v>45832</v>
      </c>
      <c r="U33" s="17"/>
      <c r="V33" s="17"/>
      <c r="W33" s="17"/>
      <c r="X33" s="18"/>
      <c r="Y33" s="17"/>
      <c r="Z33" s="17"/>
      <c r="AA33" s="16"/>
      <c r="AB33" s="19"/>
    </row>
    <row r="34" spans="1:29" ht="18" x14ac:dyDescent="0.25">
      <c r="A34" s="35">
        <f t="shared" si="10"/>
        <v>45837</v>
      </c>
      <c r="B34" s="1">
        <f t="shared" si="3"/>
        <v>1</v>
      </c>
      <c r="C34" s="30"/>
      <c r="D34" s="30">
        <f>IF(OR($C34="F",$C34="K",$C34="U",$C34="ZA"),0,LOOKUP($B34,Grundeinstellung!$B$6:$B$12,Grundeinstellung!G$6:G$12))</f>
        <v>0</v>
      </c>
      <c r="E34" s="64">
        <f>IF(OR($C34="F",$C34="K",$C34="U",$C34="ZA"),0,LOOKUP($B34,Grundeinstellung!$B$6:$B$12,Grundeinstellung!C$6:C$12))</f>
        <v>0</v>
      </c>
      <c r="F34" s="65">
        <f>IF(OR($C34="F",$C34="K",$C34="U",$C34="ZA"),0,LOOKUP($B34,Grundeinstellung!$B$6:$B$12,Grundeinstellung!D$6:D$12))</f>
        <v>0</v>
      </c>
      <c r="G34" s="64">
        <f>IF(OR($C34="F",$C34="K",$C34="U",$C34="ZA"),0,LOOKUP($B34,Grundeinstellung!$B$6:$B$12,Grundeinstellung!E$6:E$12))</f>
        <v>0</v>
      </c>
      <c r="H34" s="31">
        <f>IF(OR($C34="F",$C34="K",$C34="U",$C34="ZA"),0,LOOKUP($B34,Grundeinstellung!$B$6:$B$12,Grundeinstellung!F$6:F$12))</f>
        <v>0</v>
      </c>
      <c r="I34" s="65">
        <f t="shared" si="4"/>
        <v>0</v>
      </c>
      <c r="J34" s="56">
        <f t="shared" si="5"/>
        <v>0</v>
      </c>
      <c r="K34" s="56">
        <f t="shared" si="6"/>
        <v>0</v>
      </c>
      <c r="L34" s="5">
        <f t="shared" si="0"/>
        <v>0</v>
      </c>
      <c r="M34" s="32">
        <f t="shared" si="7"/>
        <v>0</v>
      </c>
      <c r="N34" s="33">
        <f t="shared" si="8"/>
        <v>0</v>
      </c>
      <c r="O34" s="33">
        <f>IF($C34="F",0,LOOKUP($B34,Grundeinstellung!$B$6:$B$12,Grundeinstellung!G$6:G$12))</f>
        <v>0</v>
      </c>
      <c r="P34" s="33">
        <f t="shared" si="9"/>
        <v>0</v>
      </c>
      <c r="R34" s="34"/>
      <c r="S34" s="52">
        <f t="shared" ca="1" si="1"/>
        <v>0</v>
      </c>
      <c r="T34" s="53">
        <f t="shared" ca="1" si="2"/>
        <v>45832</v>
      </c>
      <c r="U34" s="17"/>
      <c r="V34" s="17"/>
      <c r="W34" s="17"/>
      <c r="X34" s="18"/>
      <c r="Y34" s="17"/>
      <c r="Z34" s="17"/>
      <c r="AA34" s="16"/>
      <c r="AB34" s="19"/>
    </row>
    <row r="35" spans="1:29" ht="18" x14ac:dyDescent="0.25">
      <c r="A35" s="44">
        <f t="shared" si="10"/>
        <v>45838</v>
      </c>
      <c r="B35" s="45">
        <f t="shared" si="3"/>
        <v>2</v>
      </c>
      <c r="C35" s="46"/>
      <c r="D35" s="46">
        <f>IF(OR($C35="F",$C35="K",$C35="U",$C35="ZA"),0,LOOKUP($B35,Grundeinstellung!$B$6:$B$12,Grundeinstellung!G$6:G$12))</f>
        <v>8</v>
      </c>
      <c r="E35" s="66">
        <f>IF(OR($C35="F",$C35="K",$C35="U",$C35="ZA"),0,LOOKUP($B35,Grundeinstellung!$B$6:$B$12,Grundeinstellung!C$6:C$12))</f>
        <v>0.35416666666666669</v>
      </c>
      <c r="F35" s="67">
        <f>IF(OR($C35="F",$C35="K",$C35="U",$C35="ZA"),0,LOOKUP($B35,Grundeinstellung!$B$6:$B$12,Grundeinstellung!D$6:D$12))</f>
        <v>0.70833333333333337</v>
      </c>
      <c r="G35" s="66">
        <f>IF(OR($C35="F",$C35="K",$C35="U",$C35="ZA"),0,LOOKUP($B35,Grundeinstellung!$B$6:$B$12,Grundeinstellung!E$6:E$12))</f>
        <v>0.5</v>
      </c>
      <c r="H35" s="47">
        <f>IF(OR($C35="F",$C35="K",$C35="U",$C35="ZA"),0,LOOKUP($B35,Grundeinstellung!$B$6:$B$12,Grundeinstellung!F$6:F$12))</f>
        <v>0.52083333333333337</v>
      </c>
      <c r="I35" s="67">
        <f t="shared" si="4"/>
        <v>2.083333333333337E-2</v>
      </c>
      <c r="J35" s="56">
        <f t="shared" si="5"/>
        <v>3.4999999999999996</v>
      </c>
      <c r="K35" s="68">
        <f t="shared" si="6"/>
        <v>8.5</v>
      </c>
      <c r="L35" s="69">
        <f t="shared" si="0"/>
        <v>0</v>
      </c>
      <c r="M35" s="48">
        <f t="shared" si="7"/>
        <v>0.33333333333333331</v>
      </c>
      <c r="N35" s="49">
        <f t="shared" si="8"/>
        <v>8</v>
      </c>
      <c r="O35" s="49">
        <f>IF($C35="F",0,LOOKUP($B35,Grundeinstellung!$B$6:$B$12,Grundeinstellung!G$6:G$12))</f>
        <v>8</v>
      </c>
      <c r="P35" s="49">
        <f t="shared" si="9"/>
        <v>0</v>
      </c>
      <c r="Q35" s="50"/>
      <c r="R35" s="70"/>
      <c r="S35" s="52">
        <f t="shared" ca="1" si="1"/>
        <v>0</v>
      </c>
      <c r="T35" s="53">
        <f t="shared" ca="1" si="2"/>
        <v>45832</v>
      </c>
      <c r="U35" s="17"/>
      <c r="V35" s="17"/>
      <c r="W35" s="17"/>
      <c r="X35" s="18"/>
      <c r="Y35" s="17"/>
      <c r="Z35" s="17"/>
      <c r="AA35" s="16"/>
      <c r="AB35" s="19"/>
    </row>
    <row r="36" spans="1:29" ht="18" hidden="1" x14ac:dyDescent="0.25">
      <c r="A36" s="44"/>
      <c r="B36" s="45"/>
      <c r="C36" s="46"/>
      <c r="D36" s="46"/>
      <c r="E36" s="47"/>
      <c r="F36" s="47"/>
      <c r="G36" s="31"/>
      <c r="H36" s="31"/>
      <c r="I36" s="31"/>
      <c r="J36" s="31"/>
      <c r="K36" s="56">
        <f>(F36-E36)*24</f>
        <v>0</v>
      </c>
      <c r="L36" s="5">
        <f>IF(K36&gt;6,IF(G36=0,1,0),0)</f>
        <v>0</v>
      </c>
      <c r="M36" s="32"/>
      <c r="N36" s="33"/>
      <c r="O36" s="49"/>
      <c r="P36" s="49"/>
      <c r="Q36" s="50"/>
      <c r="R36" s="51"/>
      <c r="S36" s="52">
        <f t="shared" ca="1" si="1"/>
        <v>0</v>
      </c>
      <c r="T36" s="53">
        <f t="shared" ca="1" si="2"/>
        <v>45832</v>
      </c>
      <c r="U36" s="17"/>
      <c r="V36" s="17"/>
      <c r="W36" s="17"/>
      <c r="X36" s="18"/>
      <c r="Y36" s="17"/>
      <c r="Z36" s="17"/>
      <c r="AA36" s="16"/>
      <c r="AB36" s="19"/>
    </row>
    <row r="37" spans="1:29" ht="20.25" x14ac:dyDescent="0.3">
      <c r="A37" s="5"/>
      <c r="F37" s="161" t="s">
        <v>40</v>
      </c>
      <c r="G37" s="161"/>
      <c r="H37" s="13"/>
      <c r="I37" s="13"/>
      <c r="J37" s="13"/>
      <c r="K37" s="57"/>
      <c r="L37" s="57"/>
      <c r="N37" s="6">
        <f>SUM(N6:N36)</f>
        <v>153.5</v>
      </c>
      <c r="O37" s="6">
        <f>SUM(O6:O36)</f>
        <v>152</v>
      </c>
      <c r="P37" s="6">
        <f>SUM(P6:P36)</f>
        <v>1.5</v>
      </c>
      <c r="S37" s="52">
        <f t="shared" ca="1" si="1"/>
        <v>0</v>
      </c>
      <c r="T37" s="53">
        <f t="shared" ca="1" si="2"/>
        <v>45832</v>
      </c>
      <c r="U37" s="16"/>
      <c r="V37" s="16"/>
      <c r="W37" s="16"/>
      <c r="X37" s="16"/>
      <c r="Y37" s="16"/>
      <c r="Z37" s="16"/>
      <c r="AA37" s="26"/>
      <c r="AB37" s="26"/>
    </row>
    <row r="38" spans="1:29" ht="20.25" x14ac:dyDescent="0.3">
      <c r="C38" s="162">
        <f>+O37</f>
        <v>152</v>
      </c>
      <c r="D38" s="162"/>
      <c r="E38" s="154" t="s">
        <v>41</v>
      </c>
      <c r="F38" s="154"/>
      <c r="G38" s="154"/>
      <c r="H38" s="55"/>
      <c r="I38" s="55"/>
      <c r="J38" s="55"/>
      <c r="K38" s="55"/>
      <c r="L38" s="55"/>
      <c r="S38" s="52">
        <f t="shared" ca="1" si="1"/>
        <v>0</v>
      </c>
      <c r="T38" s="53">
        <f t="shared" ca="1" si="2"/>
        <v>45832</v>
      </c>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1.5</v>
      </c>
    </row>
    <row r="41" spans="1:29" ht="14.25" x14ac:dyDescent="0.2">
      <c r="F41" s="8"/>
      <c r="G41" s="8"/>
      <c r="H41" s="8"/>
      <c r="I41" s="8"/>
      <c r="J41" s="8"/>
      <c r="K41" s="8"/>
      <c r="L41" s="8"/>
      <c r="M41" s="8"/>
      <c r="N41" s="7" t="s">
        <v>35</v>
      </c>
      <c r="O41" s="9"/>
      <c r="P41" s="9">
        <f>+Mai!P43</f>
        <v>0</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59" t="s">
        <v>36</v>
      </c>
      <c r="O43" s="9"/>
      <c r="P43" s="9">
        <f>SUM(P40:P42)</f>
        <v>1.5</v>
      </c>
    </row>
    <row r="44" spans="1:29" x14ac:dyDescent="0.2">
      <c r="A44" s="12" t="s">
        <v>21</v>
      </c>
    </row>
    <row r="45" spans="1:29" ht="20.25" x14ac:dyDescent="0.3">
      <c r="A45" s="13" t="s">
        <v>19</v>
      </c>
      <c r="C45" s="5">
        <f>COUNTIF(C7:C36,"F")</f>
        <v>3</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Grundeinstellung!J31</f>
        <v>35</v>
      </c>
      <c r="D49" s="5"/>
      <c r="O49" s="89"/>
      <c r="P49" s="15"/>
      <c r="Q49" s="20"/>
      <c r="R49" s="88"/>
      <c r="S49" s="20"/>
      <c r="T49" s="26"/>
    </row>
    <row r="50" spans="1:20" ht="15" x14ac:dyDescent="0.2">
      <c r="A50" s="4" t="s">
        <v>76</v>
      </c>
      <c r="C50" s="87">
        <f>Jänner!P45+Februar!P45+März!P45+April!P45+Mai!P45+Juni!P45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148" priority="92" stopIfTrue="1">
      <formula>OR($B6=1,$B6=7)</formula>
    </cfRule>
    <cfRule type="expression" dxfId="147" priority="93" stopIfTrue="1">
      <formula>$C6="F"</formula>
    </cfRule>
  </conditionalFormatting>
  <conditionalFormatting sqref="B6:C35">
    <cfRule type="expression" dxfId="146" priority="94" stopIfTrue="1">
      <formula>OR($B6=1,$B6=7)</formula>
    </cfRule>
    <cfRule type="expression" dxfId="145" priority="95" stopIfTrue="1">
      <formula>$C6="F"</formula>
    </cfRule>
  </conditionalFormatting>
  <conditionalFormatting sqref="B36:K36">
    <cfRule type="expression" dxfId="144" priority="75" stopIfTrue="1">
      <formula>OR($B36=1,$B36=7)</formula>
    </cfRule>
    <cfRule type="expression" dxfId="143" priority="76" stopIfTrue="1">
      <formula>$C36="F"</formula>
    </cfRule>
  </conditionalFormatting>
  <conditionalFormatting sqref="D6:F6">
    <cfRule type="expression" dxfId="142" priority="17" stopIfTrue="1">
      <formula>OR($B6=1,$B6=7)</formula>
    </cfRule>
    <cfRule type="expression" dxfId="141" priority="18" stopIfTrue="1">
      <formula>$C6="F"</formula>
    </cfRule>
  </conditionalFormatting>
  <conditionalFormatting sqref="D7:I35">
    <cfRule type="expression" dxfId="140" priority="39" stopIfTrue="1">
      <formula>OR($B7=1,$B7=7)</formula>
    </cfRule>
    <cfRule type="expression" dxfId="139" priority="40" stopIfTrue="1">
      <formula>$C7="F"</formula>
    </cfRule>
  </conditionalFormatting>
  <conditionalFormatting sqref="G6:I6">
    <cfRule type="expression" dxfId="138" priority="19" stopIfTrue="1">
      <formula>$L6=1</formula>
    </cfRule>
    <cfRule type="expression" dxfId="137" priority="20" stopIfTrue="1">
      <formula>OR($B6=1,$B6=7)</formula>
    </cfRule>
    <cfRule type="expression" dxfId="136" priority="21" stopIfTrue="1">
      <formula>$C6="F"</formula>
    </cfRule>
  </conditionalFormatting>
  <conditionalFormatting sqref="G7:J36">
    <cfRule type="expression" dxfId="135" priority="24" stopIfTrue="1">
      <formula>$L7=1</formula>
    </cfRule>
  </conditionalFormatting>
  <conditionalFormatting sqref="J6">
    <cfRule type="expression" dxfId="134" priority="29" stopIfTrue="1">
      <formula>$L6=1</formula>
    </cfRule>
  </conditionalFormatting>
  <conditionalFormatting sqref="J6:K6">
    <cfRule type="expression" dxfId="133" priority="30" stopIfTrue="1">
      <formula>OR($B6=1,$B6=7)</formula>
    </cfRule>
    <cfRule type="expression" dxfId="132" priority="31" stopIfTrue="1">
      <formula>$C6="F"</formula>
    </cfRule>
  </conditionalFormatting>
  <conditionalFormatting sqref="J6:K35">
    <cfRule type="expression" dxfId="131" priority="25" stopIfTrue="1">
      <formula>OR($B6=1,$B6=7)</formula>
    </cfRule>
    <cfRule type="expression" dxfId="130" priority="26" stopIfTrue="1">
      <formula>$C6="F"</formula>
    </cfRule>
  </conditionalFormatting>
  <conditionalFormatting sqref="J7:K35">
    <cfRule type="expression" dxfId="129" priority="22" stopIfTrue="1">
      <formula>OR($B7=1,$B7=7)</formula>
    </cfRule>
    <cfRule type="expression" dxfId="128" priority="23" stopIfTrue="1">
      <formula>$C7="F"</formula>
    </cfRule>
  </conditionalFormatting>
  <conditionalFormatting sqref="M7:P36">
    <cfRule type="expression" dxfId="127" priority="36" stopIfTrue="1">
      <formula>OR($B7=1,$B7=7)</formula>
    </cfRule>
    <cfRule type="expression" dxfId="126" priority="37" stopIfTrue="1">
      <formula>$C7="F"</formula>
    </cfRule>
  </conditionalFormatting>
  <conditionalFormatting sqref="M6:Q6">
    <cfRule type="expression" dxfId="125" priority="53" stopIfTrue="1">
      <formula>OR($B6=1,$B6=7)</formula>
    </cfRule>
    <cfRule type="expression" dxfId="124" priority="54" stopIfTrue="1">
      <formula>$C6="F"</formula>
    </cfRule>
  </conditionalFormatting>
  <conditionalFormatting sqref="N6:N36">
    <cfRule type="cellIs" dxfId="123" priority="34" stopIfTrue="1" operator="greaterThan">
      <formula>10</formula>
    </cfRule>
    <cfRule type="cellIs" dxfId="122" priority="35" stopIfTrue="1" operator="equal">
      <formula>10</formula>
    </cfRule>
  </conditionalFormatting>
  <conditionalFormatting sqref="Q7:R36">
    <cfRule type="expression" dxfId="121" priority="1" stopIfTrue="1">
      <formula>OR($B7=1,$B7=7)</formula>
    </cfRule>
    <cfRule type="expression" dxfId="120" priority="2" stopIfTrue="1">
      <formula>$C7="F"</formula>
    </cfRule>
  </conditionalFormatting>
  <conditionalFormatting sqref="R6">
    <cfRule type="expression" dxfId="119" priority="3" stopIfTrue="1">
      <formula>OR($B6=1,$B6=7)</formula>
    </cfRule>
    <cfRule type="expression" dxfId="118" priority="4" stopIfTrue="1">
      <formula>$C6="F"</formula>
    </cfRule>
  </conditionalFormatting>
  <conditionalFormatting sqref="S6:S38">
    <cfRule type="cellIs" dxfId="117" priority="89"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8" orientation="portrait" r:id="rId1"/>
  <headerFooter alignWithMargins="0"/>
  <customProperties>
    <customPr name="Version" r:id="rId2"/>
  </customProperties>
  <ignoredErrors>
    <ignoredError sqref="A14:B14 A24:B24 M5:P5 A26:C35 A19:B19 A5:D5 A12:B13 A7:B7 A8:B8 A9:B9 A10:B10 A11:B11 A15:B15 A16:B16 A17:B17 A18:B18 B6 A23:B23 A20:B20 A21:B22 A25:B25 D6:I3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1"/>
  <sheetViews>
    <sheetView showGridLines="0" zoomScale="85" workbookViewId="0">
      <pane xSplit="1" ySplit="5" topLeftCell="C6" activePane="bottomRight" state="frozenSplit"/>
      <selection activeCell="D6" sqref="D6:I36"/>
      <selection pane="topRight" activeCell="D6" sqref="D6:I36"/>
      <selection pane="bottomLeft" activeCell="D6" sqref="D6:I36"/>
      <selection pane="bottomRight" activeCell="D6" sqref="D6:I36"/>
    </sheetView>
  </sheetViews>
  <sheetFormatPr baseColWidth="10" defaultColWidth="9.140625" defaultRowHeight="12" outlineLevelCol="1" x14ac:dyDescent="0.2"/>
  <cols>
    <col min="1" max="1" width="21.85546875" style="4" customWidth="1"/>
    <col min="2" max="2" width="4.140625" style="1" hidden="1" customWidth="1" outlineLevel="1"/>
    <col min="3" max="3" width="4.7109375" style="1" bestFit="1" customWidth="1" collapsed="1"/>
    <col min="4" max="4" width="4" style="1" customWidth="1"/>
    <col min="5" max="5" width="8.42578125" style="5" customWidth="1"/>
    <col min="6" max="6" width="5.42578125" style="5" bestFit="1" customWidth="1"/>
    <col min="7" max="7" width="6.85546875" style="5" bestFit="1" customWidth="1"/>
    <col min="8" max="9" width="6.85546875" style="5" customWidth="1"/>
    <col min="10" max="12" width="6.85546875" style="5" hidden="1" customWidth="1" outlineLevel="1"/>
    <col min="13" max="13" width="5.5703125" style="5" hidden="1" customWidth="1" outlineLevel="1"/>
    <col min="14" max="14" width="6.5703125" style="5" bestFit="1" customWidth="1" collapsed="1"/>
    <col min="15" max="15" width="6.42578125" style="6" hidden="1" customWidth="1" outlineLevel="1"/>
    <col min="16" max="16" width="7.85546875" style="5" customWidth="1" collapsed="1"/>
    <col min="17" max="17" width="2.5703125" style="4" customWidth="1"/>
    <col min="18" max="18" width="30.140625" style="4" customWidth="1"/>
    <col min="19" max="16384" width="9.140625" style="4"/>
  </cols>
  <sheetData>
    <row r="1" spans="1:28" ht="18" x14ac:dyDescent="0.25">
      <c r="C1" s="4"/>
      <c r="D1" s="4"/>
      <c r="G1" s="36" t="s">
        <v>38</v>
      </c>
      <c r="H1" s="37" t="str">
        <f>Grundeinstellung!B2</f>
        <v>Paula Mitarbeiterin</v>
      </c>
      <c r="I1" s="36"/>
      <c r="J1" s="36"/>
      <c r="K1" s="36"/>
      <c r="L1" s="36"/>
      <c r="P1" s="4"/>
      <c r="S1" s="156"/>
      <c r="T1" s="157"/>
      <c r="U1" s="157"/>
      <c r="V1" s="157"/>
      <c r="W1" s="157"/>
      <c r="X1" s="157"/>
      <c r="Y1" s="157"/>
      <c r="Z1" s="157"/>
      <c r="AA1" s="157"/>
      <c r="AB1" s="157"/>
    </row>
    <row r="2" spans="1:28" ht="15" x14ac:dyDescent="0.2">
      <c r="S2" s="20"/>
      <c r="T2" s="20"/>
      <c r="U2" s="20"/>
      <c r="V2" s="20"/>
      <c r="W2" s="20"/>
      <c r="X2" s="20"/>
      <c r="Y2" s="20"/>
      <c r="Z2" s="20"/>
      <c r="AA2" s="20"/>
      <c r="AB2" s="20"/>
    </row>
    <row r="3" spans="1:28" ht="18" x14ac:dyDescent="0.25">
      <c r="A3" s="38">
        <f>A6</f>
        <v>45839</v>
      </c>
      <c r="B3" s="39"/>
      <c r="C3" s="39"/>
      <c r="D3" s="39"/>
      <c r="S3" s="158"/>
      <c r="T3" s="159"/>
      <c r="U3" s="159"/>
      <c r="V3" s="159"/>
      <c r="W3" s="159"/>
      <c r="X3" s="21"/>
      <c r="Y3" s="22"/>
      <c r="Z3" s="22"/>
      <c r="AA3" s="20"/>
      <c r="AB3" s="20"/>
    </row>
    <row r="4" spans="1:28" ht="18" customHeight="1" x14ac:dyDescent="0.25">
      <c r="A4" s="40"/>
      <c r="B4" s="39"/>
      <c r="C4" s="39"/>
      <c r="D4" s="39"/>
      <c r="E4" s="60" t="s">
        <v>51</v>
      </c>
      <c r="F4" s="61"/>
      <c r="G4" s="60" t="s">
        <v>3</v>
      </c>
      <c r="H4" s="58"/>
      <c r="I4" s="61"/>
      <c r="S4" s="15"/>
      <c r="T4" s="15"/>
      <c r="U4" s="15"/>
      <c r="V4" s="160"/>
      <c r="W4" s="157"/>
      <c r="X4" s="157"/>
      <c r="Y4" s="23"/>
      <c r="Z4" s="23"/>
      <c r="AA4" s="20"/>
      <c r="AB4" s="20"/>
    </row>
    <row r="5" spans="1:28" s="10" customFormat="1" ht="18" x14ac:dyDescent="0.25">
      <c r="A5" s="10" t="s">
        <v>0</v>
      </c>
      <c r="B5" s="41" t="s">
        <v>8</v>
      </c>
      <c r="C5" s="42" t="s">
        <v>21</v>
      </c>
      <c r="D5" s="41" t="s">
        <v>5</v>
      </c>
      <c r="E5" s="62" t="s">
        <v>1</v>
      </c>
      <c r="F5" s="63" t="s">
        <v>2</v>
      </c>
      <c r="G5" s="62" t="s">
        <v>1</v>
      </c>
      <c r="H5" s="10" t="s">
        <v>2</v>
      </c>
      <c r="I5" s="63" t="s">
        <v>50</v>
      </c>
      <c r="M5" s="10" t="s">
        <v>4</v>
      </c>
      <c r="N5" s="10" t="s">
        <v>4</v>
      </c>
      <c r="O5" s="43" t="s">
        <v>5</v>
      </c>
      <c r="P5" s="10" t="s">
        <v>6</v>
      </c>
      <c r="R5" s="10" t="s">
        <v>7</v>
      </c>
      <c r="S5" s="25"/>
      <c r="T5" s="24"/>
      <c r="U5" s="24"/>
      <c r="V5" s="24"/>
      <c r="W5" s="25"/>
      <c r="X5" s="25"/>
      <c r="Y5" s="25"/>
      <c r="Z5" s="25"/>
      <c r="AA5" s="16"/>
      <c r="AB5" s="25"/>
    </row>
    <row r="6" spans="1:28" ht="18" x14ac:dyDescent="0.25">
      <c r="A6" s="35">
        <f>Juni!A35+1</f>
        <v>45839</v>
      </c>
      <c r="B6" s="1">
        <f>WEEKDAY(A6,1)</f>
        <v>3</v>
      </c>
      <c r="C6" s="29"/>
      <c r="D6" s="30">
        <f>IF(OR($C6="F",$C6="K",$C6="U",$C6="ZA"),0,LOOKUP($B6,Grundeinstellung!$B$6:$B$12,Grundeinstellung!G$6:G$12))</f>
        <v>8</v>
      </c>
      <c r="E6" s="64">
        <f>IF(OR($C6="F",$C6="K",$C6="U",$C6="ZA"),0,LOOKUP($B6,Grundeinstellung!$B$6:$B$12,Grundeinstellung!C$6:C$12))</f>
        <v>0.35416666666666669</v>
      </c>
      <c r="F6" s="65">
        <f>IF(OR($C6="F",$C6="K",$C6="U",$C6="ZA"),0,LOOKUP($B6,Grundeinstellung!$B$6:$B$12,Grundeinstellung!D$6:D$12))</f>
        <v>0.70833333333333337</v>
      </c>
      <c r="G6" s="64">
        <f>IF(OR($C6="F",$C6="K",$C6="U",$C6="ZA"),0,LOOKUP($B6,Grundeinstellung!$B$6:$B$12,Grundeinstellung!E$6:E$12))</f>
        <v>0.5</v>
      </c>
      <c r="H6" s="31">
        <f>IF(OR($C6="F",$C6="K",$C6="U",$C6="ZA"),0,LOOKUP($B6,Grundeinstellung!$B$6:$B$12,Grundeinstellung!F$6:F$12))</f>
        <v>0.52083333333333337</v>
      </c>
      <c r="I6" s="65">
        <f>+H6-G6</f>
        <v>2.083333333333337E-2</v>
      </c>
      <c r="J6" s="56">
        <f t="shared" ref="J6:J36" si="0">IF(K6&lt;6.1,0,IF(G6=0,(G6-E6)*-24,(G6-E6)*24))</f>
        <v>3.4999999999999996</v>
      </c>
      <c r="K6" s="56">
        <f>(F6-E6)*24</f>
        <v>8.5</v>
      </c>
      <c r="L6" s="5">
        <f>IF(J6&gt;6,1,0)</f>
        <v>0</v>
      </c>
      <c r="M6" s="32">
        <f>F6-E6-I6</f>
        <v>0.33333333333333331</v>
      </c>
      <c r="N6" s="33">
        <f>IF(OR(C6="K",C6="U"),O6,M6*24)</f>
        <v>8</v>
      </c>
      <c r="O6" s="33">
        <f>IF($C6="F",0,LOOKUP($B6,Grundeinstellung!$B$6:$B$12,Grundeinstellung!G$6:G$12))</f>
        <v>8</v>
      </c>
      <c r="P6" s="33">
        <f>N6-O6</f>
        <v>0</v>
      </c>
      <c r="R6" s="34"/>
      <c r="S6" s="52">
        <f t="shared" ref="S6:S37" ca="1" si="1">IF(A6=T6,"heute",0)</f>
        <v>0</v>
      </c>
      <c r="T6" s="53">
        <f t="shared" ref="T6:T37" ca="1" si="2">TODAY()</f>
        <v>45832</v>
      </c>
      <c r="U6" s="17"/>
      <c r="V6" s="17"/>
      <c r="W6" s="17"/>
      <c r="X6" s="18"/>
      <c r="Y6" s="17"/>
      <c r="Z6" s="17"/>
      <c r="AA6" s="16"/>
      <c r="AB6" s="19"/>
    </row>
    <row r="7" spans="1:28" ht="18" x14ac:dyDescent="0.25">
      <c r="A7" s="35">
        <f>A6+1</f>
        <v>45840</v>
      </c>
      <c r="B7" s="1">
        <f t="shared" ref="B7:B36" si="3">WEEKDAY(A7,1)</f>
        <v>4</v>
      </c>
      <c r="C7" s="29"/>
      <c r="D7" s="30">
        <f>IF(OR($C7="F",$C7="K",$C7="U",$C7="ZA"),0,LOOKUP($B7,Grundeinstellung!$B$6:$B$12,Grundeinstellung!G$6:G$12))</f>
        <v>8</v>
      </c>
      <c r="E7" s="64">
        <f>IF(OR($C7="F",$C7="K",$C7="U",$C7="ZA"),0,LOOKUP($B7,Grundeinstellung!$B$6:$B$12,Grundeinstellung!C$6:C$12))</f>
        <v>0.35416666666666669</v>
      </c>
      <c r="F7" s="65">
        <f>IF(OR($C7="F",$C7="K",$C7="U",$C7="ZA"),0,LOOKUP($B7,Grundeinstellung!$B$6:$B$12,Grundeinstellung!D$6:D$12))</f>
        <v>0.70833333333333337</v>
      </c>
      <c r="G7" s="64">
        <f>IF(OR($C7="F",$C7="K",$C7="U",$C7="ZA"),0,LOOKUP($B7,Grundeinstellung!$B$6:$B$12,Grundeinstellung!E$6:E$12))</f>
        <v>0.5</v>
      </c>
      <c r="H7" s="31">
        <f>IF(OR($C7="F",$C7="K",$C7="U",$C7="ZA"),0,LOOKUP($B7,Grundeinstellung!$B$6:$B$12,Grundeinstellung!F$6:F$12))</f>
        <v>0.52083333333333337</v>
      </c>
      <c r="I7" s="65">
        <f t="shared" ref="I7:I36" si="4">+H7-G7</f>
        <v>2.083333333333337E-2</v>
      </c>
      <c r="J7" s="56">
        <f t="shared" si="0"/>
        <v>3.4999999999999996</v>
      </c>
      <c r="K7" s="56">
        <f t="shared" ref="K7:K36" si="5">(F7-E7)*24</f>
        <v>8.5</v>
      </c>
      <c r="L7" s="5">
        <f t="shared" ref="L7:L36" si="6">IF(J7&gt;6,1,0)</f>
        <v>0</v>
      </c>
      <c r="M7" s="32">
        <f t="shared" ref="M7:M36" si="7">F7-E7-I7</f>
        <v>0.33333333333333331</v>
      </c>
      <c r="N7" s="33">
        <f t="shared" ref="N7:N36" si="8">IF(OR(C7="K",C7="U"),O7,M7*24)</f>
        <v>8</v>
      </c>
      <c r="O7" s="33">
        <f>IF($C7="F",0,LOOKUP($B7,Grundeinstellung!$B$6:$B$12,Grundeinstellung!G$6:G$12))</f>
        <v>8</v>
      </c>
      <c r="P7" s="33">
        <f t="shared" ref="P7:P36" si="9">N7-O7</f>
        <v>0</v>
      </c>
      <c r="R7" s="34"/>
      <c r="S7" s="52">
        <f t="shared" ca="1" si="1"/>
        <v>0</v>
      </c>
      <c r="T7" s="53">
        <f t="shared" ca="1" si="2"/>
        <v>45832</v>
      </c>
      <c r="U7" s="17"/>
      <c r="V7" s="17"/>
      <c r="W7" s="17"/>
      <c r="X7" s="18"/>
      <c r="Y7" s="17"/>
      <c r="Z7" s="17"/>
      <c r="AA7" s="16"/>
      <c r="AB7" s="19"/>
    </row>
    <row r="8" spans="1:28" ht="18" x14ac:dyDescent="0.25">
      <c r="A8" s="35">
        <f t="shared" ref="A8:A36" si="10">A7+1</f>
        <v>45841</v>
      </c>
      <c r="B8" s="1">
        <f t="shared" si="3"/>
        <v>5</v>
      </c>
      <c r="C8" s="29"/>
      <c r="D8" s="30">
        <f>IF(OR($C8="F",$C8="K",$C8="U",$C8="ZA"),0,LOOKUP($B8,Grundeinstellung!$B$6:$B$12,Grundeinstellung!G$6:G$12))</f>
        <v>8</v>
      </c>
      <c r="E8" s="64">
        <f>IF(OR($C8="F",$C8="K",$C8="U",$C8="ZA"),0,LOOKUP($B8,Grundeinstellung!$B$6:$B$12,Grundeinstellung!C$6:C$12))</f>
        <v>0.35416666666666669</v>
      </c>
      <c r="F8" s="65">
        <f>IF(OR($C8="F",$C8="K",$C8="U",$C8="ZA"),0,LOOKUP($B8,Grundeinstellung!$B$6:$B$12,Grundeinstellung!D$6:D$12))</f>
        <v>0.70833333333333337</v>
      </c>
      <c r="G8" s="64">
        <f>IF(OR($C8="F",$C8="K",$C8="U",$C8="ZA"),0,LOOKUP($B8,Grundeinstellung!$B$6:$B$12,Grundeinstellung!E$6:E$12))</f>
        <v>0.5</v>
      </c>
      <c r="H8" s="31">
        <f>IF(OR($C8="F",$C8="K",$C8="U",$C8="ZA"),0,LOOKUP($B8,Grundeinstellung!$B$6:$B$12,Grundeinstellung!F$6:F$12))</f>
        <v>0.52083333333333337</v>
      </c>
      <c r="I8" s="65">
        <f t="shared" si="4"/>
        <v>2.083333333333337E-2</v>
      </c>
      <c r="J8" s="56">
        <f t="shared" si="0"/>
        <v>3.4999999999999996</v>
      </c>
      <c r="K8" s="56">
        <f t="shared" si="5"/>
        <v>8.5</v>
      </c>
      <c r="L8" s="5">
        <f t="shared" si="6"/>
        <v>0</v>
      </c>
      <c r="M8" s="32">
        <f t="shared" si="7"/>
        <v>0.33333333333333331</v>
      </c>
      <c r="N8" s="33">
        <f t="shared" si="8"/>
        <v>8</v>
      </c>
      <c r="O8" s="33">
        <f>IF($C8="F",0,LOOKUP($B8,Grundeinstellung!$B$6:$B$12,Grundeinstellung!G$6:G$12))</f>
        <v>8</v>
      </c>
      <c r="P8" s="33">
        <f t="shared" si="9"/>
        <v>0</v>
      </c>
      <c r="R8" s="34"/>
      <c r="S8" s="52">
        <f t="shared" ca="1" si="1"/>
        <v>0</v>
      </c>
      <c r="T8" s="53">
        <f t="shared" ca="1" si="2"/>
        <v>45832</v>
      </c>
      <c r="U8" s="17"/>
      <c r="V8" s="17"/>
      <c r="W8" s="17"/>
      <c r="X8" s="18"/>
      <c r="Y8" s="17"/>
      <c r="Z8" s="17"/>
      <c r="AA8" s="16"/>
      <c r="AB8" s="19"/>
    </row>
    <row r="9" spans="1:28" ht="18" x14ac:dyDescent="0.25">
      <c r="A9" s="35">
        <f t="shared" si="10"/>
        <v>45842</v>
      </c>
      <c r="B9" s="1">
        <f t="shared" si="3"/>
        <v>6</v>
      </c>
      <c r="C9" s="29"/>
      <c r="D9" s="30">
        <f>IF(OR($C9="F",$C9="K",$C9="U",$C9="ZA"),0,LOOKUP($B9,Grundeinstellung!$B$6:$B$12,Grundeinstellung!G$6:G$12))</f>
        <v>8</v>
      </c>
      <c r="E9" s="64">
        <f>IF(OR($C9="F",$C9="K",$C9="U",$C9="ZA"),0,LOOKUP($B9,Grundeinstellung!$B$6:$B$12,Grundeinstellung!C$6:C$12))</f>
        <v>0.35416666666666669</v>
      </c>
      <c r="F9" s="65">
        <f>IF(OR($C9="F",$C9="K",$C9="U",$C9="ZA"),0,LOOKUP($B9,Grundeinstellung!$B$6:$B$12,Grundeinstellung!D$6:D$12))</f>
        <v>0.70833333333333337</v>
      </c>
      <c r="G9" s="64">
        <f>IF(OR($C9="F",$C9="K",$C9="U",$C9="ZA"),0,LOOKUP($B9,Grundeinstellung!$B$6:$B$12,Grundeinstellung!E$6:E$12))</f>
        <v>0.5</v>
      </c>
      <c r="H9" s="31">
        <f>IF(OR($C9="F",$C9="K",$C9="U",$C9="ZA"),0,LOOKUP($B9,Grundeinstellung!$B$6:$B$12,Grundeinstellung!F$6:F$12))</f>
        <v>0.52083333333333337</v>
      </c>
      <c r="I9" s="65">
        <f t="shared" si="4"/>
        <v>2.083333333333337E-2</v>
      </c>
      <c r="J9" s="56">
        <f t="shared" si="0"/>
        <v>3.4999999999999996</v>
      </c>
      <c r="K9" s="56">
        <f t="shared" si="5"/>
        <v>8.5</v>
      </c>
      <c r="L9" s="5">
        <f t="shared" si="6"/>
        <v>0</v>
      </c>
      <c r="M9" s="32">
        <f t="shared" si="7"/>
        <v>0.33333333333333331</v>
      </c>
      <c r="N9" s="33">
        <f t="shared" si="8"/>
        <v>8</v>
      </c>
      <c r="O9" s="33">
        <f>IF($C9="F",0,LOOKUP($B9,Grundeinstellung!$B$6:$B$12,Grundeinstellung!G$6:G$12))</f>
        <v>8</v>
      </c>
      <c r="P9" s="33">
        <f t="shared" si="9"/>
        <v>0</v>
      </c>
      <c r="R9" s="34"/>
      <c r="S9" s="52">
        <f t="shared" ca="1" si="1"/>
        <v>0</v>
      </c>
      <c r="T9" s="53">
        <f t="shared" ca="1" si="2"/>
        <v>45832</v>
      </c>
      <c r="U9" s="17"/>
      <c r="V9" s="17"/>
      <c r="W9" s="17"/>
      <c r="X9" s="18"/>
      <c r="Y9" s="17"/>
      <c r="Z9" s="17"/>
      <c r="AA9" s="16"/>
      <c r="AB9" s="19"/>
    </row>
    <row r="10" spans="1:28" ht="18" x14ac:dyDescent="0.25">
      <c r="A10" s="35">
        <f t="shared" si="10"/>
        <v>45843</v>
      </c>
      <c r="B10" s="1">
        <f t="shared" si="3"/>
        <v>7</v>
      </c>
      <c r="C10" s="29"/>
      <c r="D10" s="30">
        <f>IF(OR($C10="F",$C10="K",$C10="U",$C10="ZA"),0,LOOKUP($B10,Grundeinstellung!$B$6:$B$12,Grundeinstellung!G$6:G$12))</f>
        <v>0</v>
      </c>
      <c r="E10" s="64">
        <f>IF(OR($C10="F",$C10="K",$C10="U",$C10="ZA"),0,LOOKUP($B10,Grundeinstellung!$B$6:$B$12,Grundeinstellung!C$6:C$12))</f>
        <v>0</v>
      </c>
      <c r="F10" s="65">
        <f>IF(OR($C10="F",$C10="K",$C10="U",$C10="ZA"),0,LOOKUP($B10,Grundeinstellung!$B$6:$B$12,Grundeinstellung!D$6:D$12))</f>
        <v>0</v>
      </c>
      <c r="G10" s="64">
        <f>IF(OR($C10="F",$C10="K",$C10="U",$C10="ZA"),0,LOOKUP($B10,Grundeinstellung!$B$6:$B$12,Grundeinstellung!E$6:E$12))</f>
        <v>0</v>
      </c>
      <c r="H10" s="31">
        <f>IF(OR($C10="F",$C10="K",$C10="U",$C10="ZA"),0,LOOKUP($B10,Grundeinstellung!$B$6:$B$12,Grundeinstellung!F$6:F$12))</f>
        <v>0</v>
      </c>
      <c r="I10" s="65">
        <f t="shared" si="4"/>
        <v>0</v>
      </c>
      <c r="J10" s="56">
        <f t="shared" si="0"/>
        <v>0</v>
      </c>
      <c r="K10" s="56">
        <f t="shared" si="5"/>
        <v>0</v>
      </c>
      <c r="L10" s="5">
        <f t="shared" si="6"/>
        <v>0</v>
      </c>
      <c r="M10" s="32">
        <f t="shared" si="7"/>
        <v>0</v>
      </c>
      <c r="N10" s="33">
        <f t="shared" si="8"/>
        <v>0</v>
      </c>
      <c r="O10" s="33">
        <f>IF($C10="F",0,LOOKUP($B10,Grundeinstellung!$B$6:$B$12,Grundeinstellung!G$6:G$12))</f>
        <v>0</v>
      </c>
      <c r="P10" s="33">
        <f t="shared" si="9"/>
        <v>0</v>
      </c>
      <c r="R10" s="34"/>
      <c r="S10" s="52">
        <f t="shared" ca="1" si="1"/>
        <v>0</v>
      </c>
      <c r="T10" s="53">
        <f t="shared" ca="1" si="2"/>
        <v>45832</v>
      </c>
      <c r="U10" s="17"/>
      <c r="V10" s="17"/>
      <c r="W10" s="17"/>
      <c r="X10" s="18"/>
      <c r="Y10" s="17"/>
      <c r="Z10" s="17"/>
      <c r="AA10" s="16"/>
      <c r="AB10" s="19"/>
    </row>
    <row r="11" spans="1:28" ht="18" x14ac:dyDescent="0.25">
      <c r="A11" s="35">
        <f t="shared" si="10"/>
        <v>45844</v>
      </c>
      <c r="B11" s="1">
        <f t="shared" si="3"/>
        <v>1</v>
      </c>
      <c r="C11" s="29"/>
      <c r="D11" s="30">
        <f>IF(OR($C11="F",$C11="K",$C11="U",$C11="ZA"),0,LOOKUP($B11,Grundeinstellung!$B$6:$B$12,Grundeinstellung!G$6:G$12))</f>
        <v>0</v>
      </c>
      <c r="E11" s="64">
        <f>IF(OR($C11="F",$C11="K",$C11="U",$C11="ZA"),0,LOOKUP($B11,Grundeinstellung!$B$6:$B$12,Grundeinstellung!C$6:C$12))</f>
        <v>0</v>
      </c>
      <c r="F11" s="65">
        <f>IF(OR($C11="F",$C11="K",$C11="U",$C11="ZA"),0,LOOKUP($B11,Grundeinstellung!$B$6:$B$12,Grundeinstellung!D$6:D$12))</f>
        <v>0</v>
      </c>
      <c r="G11" s="64">
        <f>IF(OR($C11="F",$C11="K",$C11="U",$C11="ZA"),0,LOOKUP($B11,Grundeinstellung!$B$6:$B$12,Grundeinstellung!E$6:E$12))</f>
        <v>0</v>
      </c>
      <c r="H11" s="31">
        <f>IF(OR($C11="F",$C11="K",$C11="U",$C11="ZA"),0,LOOKUP($B11,Grundeinstellung!$B$6:$B$12,Grundeinstellung!F$6:F$12))</f>
        <v>0</v>
      </c>
      <c r="I11" s="65">
        <f t="shared" si="4"/>
        <v>0</v>
      </c>
      <c r="J11" s="56">
        <f t="shared" si="0"/>
        <v>0</v>
      </c>
      <c r="K11" s="56">
        <f t="shared" si="5"/>
        <v>0</v>
      </c>
      <c r="L11" s="5">
        <f t="shared" si="6"/>
        <v>0</v>
      </c>
      <c r="M11" s="32">
        <f t="shared" si="7"/>
        <v>0</v>
      </c>
      <c r="N11" s="33">
        <f t="shared" si="8"/>
        <v>0</v>
      </c>
      <c r="O11" s="33">
        <f>IF($C11="F",0,LOOKUP($B11,Grundeinstellung!$B$6:$B$12,Grundeinstellung!G$6:G$12))</f>
        <v>0</v>
      </c>
      <c r="P11" s="33">
        <f t="shared" si="9"/>
        <v>0</v>
      </c>
      <c r="R11" s="34"/>
      <c r="S11" s="52">
        <f t="shared" ca="1" si="1"/>
        <v>0</v>
      </c>
      <c r="T11" s="53">
        <f t="shared" ca="1" si="2"/>
        <v>45832</v>
      </c>
      <c r="U11" s="17"/>
      <c r="V11" s="17"/>
      <c r="W11" s="17"/>
      <c r="X11" s="18"/>
      <c r="Y11" s="17"/>
      <c r="Z11" s="17"/>
      <c r="AA11" s="16"/>
      <c r="AB11" s="19"/>
    </row>
    <row r="12" spans="1:28" ht="18" x14ac:dyDescent="0.25">
      <c r="A12" s="35">
        <f t="shared" si="10"/>
        <v>45845</v>
      </c>
      <c r="B12" s="1">
        <f t="shared" si="3"/>
        <v>2</v>
      </c>
      <c r="C12" s="30"/>
      <c r="D12" s="30">
        <f>IF(OR($C12="F",$C12="K",$C12="U",$C12="ZA"),0,LOOKUP($B12,Grundeinstellung!$B$6:$B$12,Grundeinstellung!G$6:G$12))</f>
        <v>8</v>
      </c>
      <c r="E12" s="64">
        <f>IF(OR($C12="F",$C12="K",$C12="U",$C12="ZA"),0,LOOKUP($B12,Grundeinstellung!$B$6:$B$12,Grundeinstellung!C$6:C$12))</f>
        <v>0.35416666666666669</v>
      </c>
      <c r="F12" s="65">
        <f>IF(OR($C12="F",$C12="K",$C12="U",$C12="ZA"),0,LOOKUP($B12,Grundeinstellung!$B$6:$B$12,Grundeinstellung!D$6:D$12))</f>
        <v>0.70833333333333337</v>
      </c>
      <c r="G12" s="64">
        <f>IF(OR($C12="F",$C12="K",$C12="U",$C12="ZA"),0,LOOKUP($B12,Grundeinstellung!$B$6:$B$12,Grundeinstellung!E$6:E$12))</f>
        <v>0.5</v>
      </c>
      <c r="H12" s="31">
        <f>IF(OR($C12="F",$C12="K",$C12="U",$C12="ZA"),0,LOOKUP($B12,Grundeinstellung!$B$6:$B$12,Grundeinstellung!F$6:F$12))</f>
        <v>0.52083333333333337</v>
      </c>
      <c r="I12" s="65">
        <f t="shared" si="4"/>
        <v>2.083333333333337E-2</v>
      </c>
      <c r="J12" s="56">
        <f t="shared" si="0"/>
        <v>3.4999999999999996</v>
      </c>
      <c r="K12" s="56">
        <f t="shared" si="5"/>
        <v>8.5</v>
      </c>
      <c r="L12" s="5">
        <f t="shared" si="6"/>
        <v>0</v>
      </c>
      <c r="M12" s="32">
        <f t="shared" si="7"/>
        <v>0.33333333333333331</v>
      </c>
      <c r="N12" s="33">
        <f t="shared" si="8"/>
        <v>8</v>
      </c>
      <c r="O12" s="33">
        <f>IF($C12="F",0,LOOKUP($B12,Grundeinstellung!$B$6:$B$12,Grundeinstellung!G$6:G$12))</f>
        <v>8</v>
      </c>
      <c r="P12" s="33">
        <f t="shared" si="9"/>
        <v>0</v>
      </c>
      <c r="R12" s="30"/>
      <c r="S12" s="52">
        <f t="shared" ca="1" si="1"/>
        <v>0</v>
      </c>
      <c r="T12" s="53">
        <f t="shared" ca="1" si="2"/>
        <v>45832</v>
      </c>
      <c r="U12" s="17"/>
      <c r="V12" s="17"/>
      <c r="W12" s="17"/>
      <c r="X12" s="18"/>
      <c r="Y12" s="17"/>
      <c r="Z12" s="17"/>
      <c r="AA12" s="16"/>
      <c r="AB12" s="19"/>
    </row>
    <row r="13" spans="1:28" ht="18" x14ac:dyDescent="0.25">
      <c r="A13" s="35">
        <f t="shared" si="10"/>
        <v>45846</v>
      </c>
      <c r="B13" s="1">
        <f t="shared" si="3"/>
        <v>3</v>
      </c>
      <c r="C13" s="29"/>
      <c r="D13" s="30">
        <f>IF(OR($C13="F",$C13="K",$C13="U",$C13="ZA"),0,LOOKUP($B13,Grundeinstellung!$B$6:$B$12,Grundeinstellung!G$6:G$12))</f>
        <v>8</v>
      </c>
      <c r="E13" s="64">
        <f>IF(OR($C13="F",$C13="K",$C13="U",$C13="ZA"),0,LOOKUP($B13,Grundeinstellung!$B$6:$B$12,Grundeinstellung!C$6:C$12))</f>
        <v>0.35416666666666669</v>
      </c>
      <c r="F13" s="65">
        <f>IF(OR($C13="F",$C13="K",$C13="U",$C13="ZA"),0,LOOKUP($B13,Grundeinstellung!$B$6:$B$12,Grundeinstellung!D$6:D$12))</f>
        <v>0.70833333333333337</v>
      </c>
      <c r="G13" s="64">
        <f>IF(OR($C13="F",$C13="K",$C13="U",$C13="ZA"),0,LOOKUP($B13,Grundeinstellung!$B$6:$B$12,Grundeinstellung!E$6:E$12))</f>
        <v>0.5</v>
      </c>
      <c r="H13" s="31">
        <f>IF(OR($C13="F",$C13="K",$C13="U",$C13="ZA"),0,LOOKUP($B13,Grundeinstellung!$B$6:$B$12,Grundeinstellung!F$6:F$12))</f>
        <v>0.52083333333333337</v>
      </c>
      <c r="I13" s="65">
        <f t="shared" si="4"/>
        <v>2.083333333333337E-2</v>
      </c>
      <c r="J13" s="56">
        <f t="shared" si="0"/>
        <v>3.4999999999999996</v>
      </c>
      <c r="K13" s="56">
        <f t="shared" si="5"/>
        <v>8.5</v>
      </c>
      <c r="L13" s="5">
        <f t="shared" si="6"/>
        <v>0</v>
      </c>
      <c r="M13" s="32">
        <f t="shared" si="7"/>
        <v>0.33333333333333331</v>
      </c>
      <c r="N13" s="33">
        <f t="shared" si="8"/>
        <v>8</v>
      </c>
      <c r="O13" s="33">
        <f>IF($C13="F",0,LOOKUP($B13,Grundeinstellung!$B$6:$B$12,Grundeinstellung!G$6:G$12))</f>
        <v>8</v>
      </c>
      <c r="P13" s="33">
        <f t="shared" si="9"/>
        <v>0</v>
      </c>
      <c r="R13" s="34"/>
      <c r="S13" s="52">
        <f t="shared" ca="1" si="1"/>
        <v>0</v>
      </c>
      <c r="T13" s="53">
        <f t="shared" ca="1" si="2"/>
        <v>45832</v>
      </c>
      <c r="U13" s="17"/>
      <c r="V13" s="17"/>
      <c r="W13" s="17"/>
      <c r="X13" s="18"/>
      <c r="Y13" s="17"/>
      <c r="Z13" s="17"/>
      <c r="AA13" s="16"/>
      <c r="AB13" s="19"/>
    </row>
    <row r="14" spans="1:28" ht="18" x14ac:dyDescent="0.25">
      <c r="A14" s="35">
        <f t="shared" si="10"/>
        <v>45847</v>
      </c>
      <c r="B14" s="1">
        <f t="shared" si="3"/>
        <v>4</v>
      </c>
      <c r="C14" s="29"/>
      <c r="D14" s="30">
        <f>IF(OR($C14="F",$C14="K",$C14="U",$C14="ZA"),0,LOOKUP($B14,Grundeinstellung!$B$6:$B$12,Grundeinstellung!G$6:G$12))</f>
        <v>8</v>
      </c>
      <c r="E14" s="64">
        <f>IF(OR($C14="F",$C14="K",$C14="U",$C14="ZA"),0,LOOKUP($B14,Grundeinstellung!$B$6:$B$12,Grundeinstellung!C$6:C$12))</f>
        <v>0.35416666666666669</v>
      </c>
      <c r="F14" s="65">
        <f>IF(OR($C14="F",$C14="K",$C14="U",$C14="ZA"),0,LOOKUP($B14,Grundeinstellung!$B$6:$B$12,Grundeinstellung!D$6:D$12))</f>
        <v>0.70833333333333337</v>
      </c>
      <c r="G14" s="64">
        <f>IF(OR($C14="F",$C14="K",$C14="U",$C14="ZA"),0,LOOKUP($B14,Grundeinstellung!$B$6:$B$12,Grundeinstellung!E$6:E$12))</f>
        <v>0.5</v>
      </c>
      <c r="H14" s="31">
        <f>IF(OR($C14="F",$C14="K",$C14="U",$C14="ZA"),0,LOOKUP($B14,Grundeinstellung!$B$6:$B$12,Grundeinstellung!F$6:F$12))</f>
        <v>0.52083333333333337</v>
      </c>
      <c r="I14" s="65">
        <f t="shared" si="4"/>
        <v>2.083333333333337E-2</v>
      </c>
      <c r="J14" s="56">
        <f t="shared" si="0"/>
        <v>3.4999999999999996</v>
      </c>
      <c r="K14" s="56">
        <f t="shared" si="5"/>
        <v>8.5</v>
      </c>
      <c r="L14" s="5">
        <f t="shared" si="6"/>
        <v>0</v>
      </c>
      <c r="M14" s="32">
        <f t="shared" si="7"/>
        <v>0.33333333333333331</v>
      </c>
      <c r="N14" s="33">
        <f t="shared" si="8"/>
        <v>8</v>
      </c>
      <c r="O14" s="33">
        <f>IF($C14="F",0,LOOKUP($B14,Grundeinstellung!$B$6:$B$12,Grundeinstellung!G$6:G$12))</f>
        <v>8</v>
      </c>
      <c r="P14" s="33">
        <f t="shared" si="9"/>
        <v>0</v>
      </c>
      <c r="R14" s="34"/>
      <c r="S14" s="52">
        <f t="shared" ca="1" si="1"/>
        <v>0</v>
      </c>
      <c r="T14" s="53">
        <f t="shared" ca="1" si="2"/>
        <v>45832</v>
      </c>
      <c r="U14" s="17"/>
      <c r="V14" s="17"/>
      <c r="W14" s="17"/>
      <c r="X14" s="18"/>
      <c r="Y14" s="17"/>
      <c r="Z14" s="17"/>
      <c r="AA14" s="16"/>
      <c r="AB14" s="19"/>
    </row>
    <row r="15" spans="1:28" ht="18" x14ac:dyDescent="0.25">
      <c r="A15" s="35">
        <f t="shared" si="10"/>
        <v>45848</v>
      </c>
      <c r="B15" s="1">
        <f t="shared" si="3"/>
        <v>5</v>
      </c>
      <c r="C15" s="29"/>
      <c r="D15" s="30">
        <f>IF(OR($C15="F",$C15="K",$C15="U",$C15="ZA"),0,LOOKUP($B15,Grundeinstellung!$B$6:$B$12,Grundeinstellung!G$6:G$12))</f>
        <v>8</v>
      </c>
      <c r="E15" s="64">
        <f>IF(OR($C15="F",$C15="K",$C15="U",$C15="ZA"),0,LOOKUP($B15,Grundeinstellung!$B$6:$B$12,Grundeinstellung!C$6:C$12))</f>
        <v>0.35416666666666669</v>
      </c>
      <c r="F15" s="65">
        <f>IF(OR($C15="F",$C15="K",$C15="U",$C15="ZA"),0,LOOKUP($B15,Grundeinstellung!$B$6:$B$12,Grundeinstellung!D$6:D$12))</f>
        <v>0.70833333333333337</v>
      </c>
      <c r="G15" s="64">
        <f>IF(OR($C15="F",$C15="K",$C15="U",$C15="ZA"),0,LOOKUP($B15,Grundeinstellung!$B$6:$B$12,Grundeinstellung!E$6:E$12))</f>
        <v>0.5</v>
      </c>
      <c r="H15" s="31">
        <f>IF(OR($C15="F",$C15="K",$C15="U",$C15="ZA"),0,LOOKUP($B15,Grundeinstellung!$B$6:$B$12,Grundeinstellung!F$6:F$12))</f>
        <v>0.52083333333333337</v>
      </c>
      <c r="I15" s="65">
        <f t="shared" si="4"/>
        <v>2.083333333333337E-2</v>
      </c>
      <c r="J15" s="56">
        <f t="shared" si="0"/>
        <v>3.4999999999999996</v>
      </c>
      <c r="K15" s="56">
        <f t="shared" si="5"/>
        <v>8.5</v>
      </c>
      <c r="L15" s="5">
        <f t="shared" si="6"/>
        <v>0</v>
      </c>
      <c r="M15" s="32">
        <f t="shared" si="7"/>
        <v>0.33333333333333331</v>
      </c>
      <c r="N15" s="33">
        <f t="shared" si="8"/>
        <v>8</v>
      </c>
      <c r="O15" s="33">
        <f>IF($C15="F",0,LOOKUP($B15,Grundeinstellung!$B$6:$B$12,Grundeinstellung!G$6:G$12))</f>
        <v>8</v>
      </c>
      <c r="P15" s="33">
        <f t="shared" si="9"/>
        <v>0</v>
      </c>
      <c r="R15" s="34"/>
      <c r="S15" s="52">
        <f t="shared" ca="1" si="1"/>
        <v>0</v>
      </c>
      <c r="T15" s="53">
        <f t="shared" ca="1" si="2"/>
        <v>45832</v>
      </c>
      <c r="U15" s="17"/>
      <c r="V15" s="17"/>
      <c r="W15" s="17"/>
      <c r="X15" s="18"/>
      <c r="Y15" s="17"/>
      <c r="Z15" s="17"/>
      <c r="AA15" s="16"/>
      <c r="AB15" s="19"/>
    </row>
    <row r="16" spans="1:28" ht="18" x14ac:dyDescent="0.25">
      <c r="A16" s="35">
        <f t="shared" si="10"/>
        <v>45849</v>
      </c>
      <c r="B16" s="1">
        <f t="shared" si="3"/>
        <v>6</v>
      </c>
      <c r="C16" s="29"/>
      <c r="D16" s="30">
        <f>IF(OR($C16="F",$C16="K",$C16="U",$C16="ZA"),0,LOOKUP($B16,Grundeinstellung!$B$6:$B$12,Grundeinstellung!G$6:G$12))</f>
        <v>8</v>
      </c>
      <c r="E16" s="64">
        <f>IF(OR($C16="F",$C16="K",$C16="U",$C16="ZA"),0,LOOKUP($B16,Grundeinstellung!$B$6:$B$12,Grundeinstellung!C$6:C$12))</f>
        <v>0.35416666666666669</v>
      </c>
      <c r="F16" s="65">
        <f>IF(OR($C16="F",$C16="K",$C16="U",$C16="ZA"),0,LOOKUP($B16,Grundeinstellung!$B$6:$B$12,Grundeinstellung!D$6:D$12))</f>
        <v>0.70833333333333337</v>
      </c>
      <c r="G16" s="64">
        <f>IF(OR($C16="F",$C16="K",$C16="U",$C16="ZA"),0,LOOKUP($B16,Grundeinstellung!$B$6:$B$12,Grundeinstellung!E$6:E$12))</f>
        <v>0.5</v>
      </c>
      <c r="H16" s="31">
        <f>IF(OR($C16="F",$C16="K",$C16="U",$C16="ZA"),0,LOOKUP($B16,Grundeinstellung!$B$6:$B$12,Grundeinstellung!F$6:F$12))</f>
        <v>0.52083333333333337</v>
      </c>
      <c r="I16" s="65">
        <f t="shared" si="4"/>
        <v>2.083333333333337E-2</v>
      </c>
      <c r="J16" s="56">
        <f t="shared" si="0"/>
        <v>3.4999999999999996</v>
      </c>
      <c r="K16" s="56">
        <f t="shared" si="5"/>
        <v>8.5</v>
      </c>
      <c r="L16" s="5">
        <f t="shared" si="6"/>
        <v>0</v>
      </c>
      <c r="M16" s="32">
        <f t="shared" si="7"/>
        <v>0.33333333333333331</v>
      </c>
      <c r="N16" s="33">
        <f t="shared" si="8"/>
        <v>8</v>
      </c>
      <c r="O16" s="33">
        <f>IF($C16="F",0,LOOKUP($B16,Grundeinstellung!$B$6:$B$12,Grundeinstellung!G$6:G$12))</f>
        <v>8</v>
      </c>
      <c r="P16" s="33">
        <f t="shared" si="9"/>
        <v>0</v>
      </c>
      <c r="R16" s="34"/>
      <c r="S16" s="52">
        <f t="shared" ca="1" si="1"/>
        <v>0</v>
      </c>
      <c r="T16" s="53">
        <f t="shared" ca="1" si="2"/>
        <v>45832</v>
      </c>
      <c r="U16" s="17"/>
      <c r="V16" s="17"/>
      <c r="W16" s="17"/>
      <c r="X16" s="18"/>
      <c r="Y16" s="17"/>
      <c r="Z16" s="17"/>
      <c r="AA16" s="16"/>
      <c r="AB16" s="19"/>
    </row>
    <row r="17" spans="1:28" ht="18" x14ac:dyDescent="0.25">
      <c r="A17" s="35">
        <f t="shared" si="10"/>
        <v>45850</v>
      </c>
      <c r="B17" s="1">
        <f t="shared" si="3"/>
        <v>7</v>
      </c>
      <c r="C17" s="29"/>
      <c r="D17" s="30">
        <f>IF(OR($C17="F",$C17="K",$C17="U",$C17="ZA"),0,LOOKUP($B17,Grundeinstellung!$B$6:$B$12,Grundeinstellung!G$6:G$12))</f>
        <v>0</v>
      </c>
      <c r="E17" s="64">
        <f>IF(OR($C17="F",$C17="K",$C17="U",$C17="ZA"),0,LOOKUP($B17,Grundeinstellung!$B$6:$B$12,Grundeinstellung!C$6:C$12))</f>
        <v>0</v>
      </c>
      <c r="F17" s="65">
        <f>IF(OR($C17="F",$C17="K",$C17="U",$C17="ZA"),0,LOOKUP($B17,Grundeinstellung!$B$6:$B$12,Grundeinstellung!D$6:D$12))</f>
        <v>0</v>
      </c>
      <c r="G17" s="64">
        <f>IF(OR($C17="F",$C17="K",$C17="U",$C17="ZA"),0,LOOKUP($B17,Grundeinstellung!$B$6:$B$12,Grundeinstellung!E$6:E$12))</f>
        <v>0</v>
      </c>
      <c r="H17" s="31">
        <f>IF(OR($C17="F",$C17="K",$C17="U",$C17="ZA"),0,LOOKUP($B17,Grundeinstellung!$B$6:$B$12,Grundeinstellung!F$6:F$12))</f>
        <v>0</v>
      </c>
      <c r="I17" s="65">
        <f t="shared" si="4"/>
        <v>0</v>
      </c>
      <c r="J17" s="56">
        <f t="shared" si="0"/>
        <v>0</v>
      </c>
      <c r="K17" s="56">
        <f t="shared" si="5"/>
        <v>0</v>
      </c>
      <c r="L17" s="5">
        <f t="shared" si="6"/>
        <v>0</v>
      </c>
      <c r="M17" s="32">
        <f t="shared" si="7"/>
        <v>0</v>
      </c>
      <c r="N17" s="33">
        <f t="shared" si="8"/>
        <v>0</v>
      </c>
      <c r="O17" s="33">
        <f>IF($C17="F",0,LOOKUP($B17,Grundeinstellung!$B$6:$B$12,Grundeinstellung!G$6:G$12))</f>
        <v>0</v>
      </c>
      <c r="P17" s="33">
        <f t="shared" si="9"/>
        <v>0</v>
      </c>
      <c r="R17" s="34"/>
      <c r="S17" s="52">
        <f t="shared" ca="1" si="1"/>
        <v>0</v>
      </c>
      <c r="T17" s="53">
        <f t="shared" ca="1" si="2"/>
        <v>45832</v>
      </c>
      <c r="U17" s="17"/>
      <c r="V17" s="17"/>
      <c r="W17" s="17"/>
      <c r="X17" s="18"/>
      <c r="Y17" s="17"/>
      <c r="Z17" s="17"/>
      <c r="AA17" s="16"/>
      <c r="AB17" s="19"/>
    </row>
    <row r="18" spans="1:28" ht="18" x14ac:dyDescent="0.25">
      <c r="A18" s="35">
        <f t="shared" si="10"/>
        <v>45851</v>
      </c>
      <c r="B18" s="1">
        <f t="shared" si="3"/>
        <v>1</v>
      </c>
      <c r="C18" s="29"/>
      <c r="D18" s="30">
        <f>IF(OR($C18="F",$C18="K",$C18="U",$C18="ZA"),0,LOOKUP($B18,Grundeinstellung!$B$6:$B$12,Grundeinstellung!G$6:G$12))</f>
        <v>0</v>
      </c>
      <c r="E18" s="64">
        <f>IF(OR($C18="F",$C18="K",$C18="U",$C18="ZA"),0,LOOKUP($B18,Grundeinstellung!$B$6:$B$12,Grundeinstellung!C$6:C$12))</f>
        <v>0</v>
      </c>
      <c r="F18" s="65">
        <f>IF(OR($C18="F",$C18="K",$C18="U",$C18="ZA"),0,LOOKUP($B18,Grundeinstellung!$B$6:$B$12,Grundeinstellung!D$6:D$12))</f>
        <v>0</v>
      </c>
      <c r="G18" s="64">
        <f>IF(OR($C18="F",$C18="K",$C18="U",$C18="ZA"),0,LOOKUP($B18,Grundeinstellung!$B$6:$B$12,Grundeinstellung!E$6:E$12))</f>
        <v>0</v>
      </c>
      <c r="H18" s="31">
        <f>IF(OR($C18="F",$C18="K",$C18="U",$C18="ZA"),0,LOOKUP($B18,Grundeinstellung!$B$6:$B$12,Grundeinstellung!F$6:F$12))</f>
        <v>0</v>
      </c>
      <c r="I18" s="65">
        <f t="shared" si="4"/>
        <v>0</v>
      </c>
      <c r="J18" s="56">
        <f t="shared" si="0"/>
        <v>0</v>
      </c>
      <c r="K18" s="56">
        <f t="shared" si="5"/>
        <v>0</v>
      </c>
      <c r="L18" s="5">
        <f t="shared" si="6"/>
        <v>0</v>
      </c>
      <c r="M18" s="32">
        <f t="shared" si="7"/>
        <v>0</v>
      </c>
      <c r="N18" s="33">
        <f t="shared" si="8"/>
        <v>0</v>
      </c>
      <c r="O18" s="33">
        <f>IF($C18="F",0,LOOKUP($B18,Grundeinstellung!$B$6:$B$12,Grundeinstellung!G$6:G$12))</f>
        <v>0</v>
      </c>
      <c r="P18" s="33">
        <f t="shared" si="9"/>
        <v>0</v>
      </c>
      <c r="R18" s="34"/>
      <c r="S18" s="52">
        <f t="shared" ca="1" si="1"/>
        <v>0</v>
      </c>
      <c r="T18" s="53">
        <f t="shared" ca="1" si="2"/>
        <v>45832</v>
      </c>
      <c r="U18" s="17"/>
      <c r="V18" s="17"/>
      <c r="W18" s="17"/>
      <c r="X18" s="18"/>
      <c r="Y18" s="17"/>
      <c r="Z18" s="17"/>
      <c r="AA18" s="16"/>
      <c r="AB18" s="19"/>
    </row>
    <row r="19" spans="1:28" ht="18" x14ac:dyDescent="0.25">
      <c r="A19" s="35">
        <f t="shared" si="10"/>
        <v>45852</v>
      </c>
      <c r="B19" s="1">
        <f t="shared" si="3"/>
        <v>2</v>
      </c>
      <c r="C19" s="30"/>
      <c r="D19" s="30">
        <f>IF(OR($C19="F",$C19="K",$C19="U",$C19="ZA"),0,LOOKUP($B19,Grundeinstellung!$B$6:$B$12,Grundeinstellung!G$6:G$12))</f>
        <v>8</v>
      </c>
      <c r="E19" s="64">
        <f>IF(OR($C19="F",$C19="K",$C19="U",$C19="ZA"),0,LOOKUP($B19,Grundeinstellung!$B$6:$B$12,Grundeinstellung!C$6:C$12))</f>
        <v>0.35416666666666669</v>
      </c>
      <c r="F19" s="65">
        <f>IF(OR($C19="F",$C19="K",$C19="U",$C19="ZA"),0,LOOKUP($B19,Grundeinstellung!$B$6:$B$12,Grundeinstellung!D$6:D$12))</f>
        <v>0.70833333333333337</v>
      </c>
      <c r="G19" s="64">
        <f>IF(OR($C19="F",$C19="K",$C19="U",$C19="ZA"),0,LOOKUP($B19,Grundeinstellung!$B$6:$B$12,Grundeinstellung!E$6:E$12))</f>
        <v>0.5</v>
      </c>
      <c r="H19" s="31">
        <f>IF(OR($C19="F",$C19="K",$C19="U",$C19="ZA"),0,LOOKUP($B19,Grundeinstellung!$B$6:$B$12,Grundeinstellung!F$6:F$12))</f>
        <v>0.52083333333333337</v>
      </c>
      <c r="I19" s="65">
        <f t="shared" si="4"/>
        <v>2.083333333333337E-2</v>
      </c>
      <c r="J19" s="56">
        <f t="shared" si="0"/>
        <v>3.4999999999999996</v>
      </c>
      <c r="K19" s="56">
        <f t="shared" si="5"/>
        <v>8.5</v>
      </c>
      <c r="L19" s="5">
        <f t="shared" si="6"/>
        <v>0</v>
      </c>
      <c r="M19" s="32">
        <f t="shared" si="7"/>
        <v>0.33333333333333331</v>
      </c>
      <c r="N19" s="33">
        <f t="shared" si="8"/>
        <v>8</v>
      </c>
      <c r="O19" s="33">
        <f>IF($C19="F",0,LOOKUP($B19,Grundeinstellung!$B$6:$B$12,Grundeinstellung!G$6:G$12))</f>
        <v>8</v>
      </c>
      <c r="P19" s="33">
        <f t="shared" si="9"/>
        <v>0</v>
      </c>
      <c r="R19" s="30"/>
      <c r="S19" s="52">
        <f t="shared" ca="1" si="1"/>
        <v>0</v>
      </c>
      <c r="T19" s="53">
        <f t="shared" ca="1" si="2"/>
        <v>45832</v>
      </c>
      <c r="U19" s="17"/>
      <c r="V19" s="17"/>
      <c r="W19" s="17"/>
      <c r="X19" s="18"/>
      <c r="Y19" s="17"/>
      <c r="Z19" s="17"/>
      <c r="AA19" s="16"/>
      <c r="AB19" s="19"/>
    </row>
    <row r="20" spans="1:28" ht="18" x14ac:dyDescent="0.25">
      <c r="A20" s="35">
        <f t="shared" si="10"/>
        <v>45853</v>
      </c>
      <c r="B20" s="1">
        <f t="shared" si="3"/>
        <v>3</v>
      </c>
      <c r="C20" s="29"/>
      <c r="D20" s="30">
        <f>IF(OR($C20="F",$C20="K",$C20="U",$C20="ZA"),0,LOOKUP($B20,Grundeinstellung!$B$6:$B$12,Grundeinstellung!G$6:G$12))</f>
        <v>8</v>
      </c>
      <c r="E20" s="64">
        <f>IF(OR($C20="F",$C20="K",$C20="U",$C20="ZA"),0,LOOKUP($B20,Grundeinstellung!$B$6:$B$12,Grundeinstellung!C$6:C$12))</f>
        <v>0.35416666666666669</v>
      </c>
      <c r="F20" s="65">
        <f>IF(OR($C20="F",$C20="K",$C20="U",$C20="ZA"),0,LOOKUP($B20,Grundeinstellung!$B$6:$B$12,Grundeinstellung!D$6:D$12))</f>
        <v>0.70833333333333337</v>
      </c>
      <c r="G20" s="64">
        <f>IF(OR($C20="F",$C20="K",$C20="U",$C20="ZA"),0,LOOKUP($B20,Grundeinstellung!$B$6:$B$12,Grundeinstellung!E$6:E$12))</f>
        <v>0.5</v>
      </c>
      <c r="H20" s="31">
        <f>IF(OR($C20="F",$C20="K",$C20="U",$C20="ZA"),0,LOOKUP($B20,Grundeinstellung!$B$6:$B$12,Grundeinstellung!F$6:F$12))</f>
        <v>0.52083333333333337</v>
      </c>
      <c r="I20" s="65">
        <f t="shared" si="4"/>
        <v>2.083333333333337E-2</v>
      </c>
      <c r="J20" s="56">
        <f t="shared" si="0"/>
        <v>3.4999999999999996</v>
      </c>
      <c r="K20" s="56">
        <f t="shared" si="5"/>
        <v>8.5</v>
      </c>
      <c r="L20" s="5">
        <f t="shared" si="6"/>
        <v>0</v>
      </c>
      <c r="M20" s="32">
        <f t="shared" si="7"/>
        <v>0.33333333333333331</v>
      </c>
      <c r="N20" s="33">
        <f t="shared" si="8"/>
        <v>8</v>
      </c>
      <c r="O20" s="33">
        <f>IF($C20="F",0,LOOKUP($B20,Grundeinstellung!$B$6:$B$12,Grundeinstellung!G$6:G$12))</f>
        <v>8</v>
      </c>
      <c r="P20" s="33">
        <f t="shared" si="9"/>
        <v>0</v>
      </c>
      <c r="R20" s="34"/>
      <c r="S20" s="52">
        <f t="shared" ca="1" si="1"/>
        <v>0</v>
      </c>
      <c r="T20" s="53">
        <f t="shared" ca="1" si="2"/>
        <v>45832</v>
      </c>
      <c r="U20" s="17"/>
      <c r="V20" s="17"/>
      <c r="W20" s="17"/>
      <c r="X20" s="18"/>
      <c r="Y20" s="17"/>
      <c r="Z20" s="17"/>
      <c r="AA20" s="16"/>
      <c r="AB20" s="19"/>
    </row>
    <row r="21" spans="1:28" ht="18" x14ac:dyDescent="0.25">
      <c r="A21" s="35">
        <f t="shared" si="10"/>
        <v>45854</v>
      </c>
      <c r="B21" s="1">
        <f t="shared" si="3"/>
        <v>4</v>
      </c>
      <c r="C21" s="29"/>
      <c r="D21" s="30">
        <f>IF(OR($C21="F",$C21="K",$C21="U",$C21="ZA"),0,LOOKUP($B21,Grundeinstellung!$B$6:$B$12,Grundeinstellung!G$6:G$12))</f>
        <v>8</v>
      </c>
      <c r="E21" s="64">
        <f>IF(OR($C21="F",$C21="K",$C21="U",$C21="ZA"),0,LOOKUP($B21,Grundeinstellung!$B$6:$B$12,Grundeinstellung!C$6:C$12))</f>
        <v>0.35416666666666669</v>
      </c>
      <c r="F21" s="65">
        <f>IF(OR($C21="F",$C21="K",$C21="U",$C21="ZA"),0,LOOKUP($B21,Grundeinstellung!$B$6:$B$12,Grundeinstellung!D$6:D$12))</f>
        <v>0.70833333333333337</v>
      </c>
      <c r="G21" s="64">
        <f>IF(OR($C21="F",$C21="K",$C21="U",$C21="ZA"),0,LOOKUP($B21,Grundeinstellung!$B$6:$B$12,Grundeinstellung!E$6:E$12))</f>
        <v>0.5</v>
      </c>
      <c r="H21" s="31">
        <f>IF(OR($C21="F",$C21="K",$C21="U",$C21="ZA"),0,LOOKUP($B21,Grundeinstellung!$B$6:$B$12,Grundeinstellung!F$6:F$12))</f>
        <v>0.52083333333333337</v>
      </c>
      <c r="I21" s="65">
        <f t="shared" si="4"/>
        <v>2.083333333333337E-2</v>
      </c>
      <c r="J21" s="56">
        <f t="shared" si="0"/>
        <v>3.4999999999999996</v>
      </c>
      <c r="K21" s="56">
        <f t="shared" si="5"/>
        <v>8.5</v>
      </c>
      <c r="L21" s="5">
        <f t="shared" si="6"/>
        <v>0</v>
      </c>
      <c r="M21" s="32">
        <f t="shared" si="7"/>
        <v>0.33333333333333331</v>
      </c>
      <c r="N21" s="33">
        <f t="shared" si="8"/>
        <v>8</v>
      </c>
      <c r="O21" s="33">
        <f>IF($C21="F",0,LOOKUP($B21,Grundeinstellung!$B$6:$B$12,Grundeinstellung!G$6:G$12))</f>
        <v>8</v>
      </c>
      <c r="P21" s="33">
        <f t="shared" si="9"/>
        <v>0</v>
      </c>
      <c r="R21" s="34"/>
      <c r="S21" s="52">
        <f t="shared" ca="1" si="1"/>
        <v>0</v>
      </c>
      <c r="T21" s="53">
        <f t="shared" ca="1" si="2"/>
        <v>45832</v>
      </c>
      <c r="U21" s="17"/>
      <c r="V21" s="17"/>
      <c r="W21" s="17"/>
      <c r="X21" s="18"/>
      <c r="Y21" s="17"/>
      <c r="Z21" s="17"/>
      <c r="AA21" s="16"/>
      <c r="AB21" s="19"/>
    </row>
    <row r="22" spans="1:28" ht="18" x14ac:dyDescent="0.25">
      <c r="A22" s="35">
        <f t="shared" si="10"/>
        <v>45855</v>
      </c>
      <c r="B22" s="1">
        <f t="shared" si="3"/>
        <v>5</v>
      </c>
      <c r="C22" s="29"/>
      <c r="D22" s="30">
        <f>IF(OR($C22="F",$C22="K",$C22="U",$C22="ZA"),0,LOOKUP($B22,Grundeinstellung!$B$6:$B$12,Grundeinstellung!G$6:G$12))</f>
        <v>8</v>
      </c>
      <c r="E22" s="64">
        <f>IF(OR($C22="F",$C22="K",$C22="U",$C22="ZA"),0,LOOKUP($B22,Grundeinstellung!$B$6:$B$12,Grundeinstellung!C$6:C$12))</f>
        <v>0.35416666666666669</v>
      </c>
      <c r="F22" s="65">
        <f>IF(OR($C22="F",$C22="K",$C22="U",$C22="ZA"),0,LOOKUP($B22,Grundeinstellung!$B$6:$B$12,Grundeinstellung!D$6:D$12))</f>
        <v>0.70833333333333337</v>
      </c>
      <c r="G22" s="64">
        <f>IF(OR($C22="F",$C22="K",$C22="U",$C22="ZA"),0,LOOKUP($B22,Grundeinstellung!$B$6:$B$12,Grundeinstellung!E$6:E$12))</f>
        <v>0.5</v>
      </c>
      <c r="H22" s="31">
        <f>IF(OR($C22="F",$C22="K",$C22="U",$C22="ZA"),0,LOOKUP($B22,Grundeinstellung!$B$6:$B$12,Grundeinstellung!F$6:F$12))</f>
        <v>0.52083333333333337</v>
      </c>
      <c r="I22" s="65">
        <f t="shared" si="4"/>
        <v>2.083333333333337E-2</v>
      </c>
      <c r="J22" s="56">
        <f t="shared" si="0"/>
        <v>3.4999999999999996</v>
      </c>
      <c r="K22" s="56">
        <f t="shared" si="5"/>
        <v>8.5</v>
      </c>
      <c r="L22" s="5">
        <f t="shared" si="6"/>
        <v>0</v>
      </c>
      <c r="M22" s="32">
        <f t="shared" si="7"/>
        <v>0.33333333333333331</v>
      </c>
      <c r="N22" s="33">
        <f t="shared" si="8"/>
        <v>8</v>
      </c>
      <c r="O22" s="33">
        <f>IF($C22="F",0,LOOKUP($B22,Grundeinstellung!$B$6:$B$12,Grundeinstellung!G$6:G$12))</f>
        <v>8</v>
      </c>
      <c r="P22" s="33">
        <f t="shared" si="9"/>
        <v>0</v>
      </c>
      <c r="R22" s="34"/>
      <c r="S22" s="52">
        <f t="shared" ca="1" si="1"/>
        <v>0</v>
      </c>
      <c r="T22" s="53">
        <f t="shared" ca="1" si="2"/>
        <v>45832</v>
      </c>
      <c r="U22" s="17"/>
      <c r="V22" s="17"/>
      <c r="W22" s="17"/>
      <c r="X22" s="18"/>
      <c r="Y22" s="17"/>
      <c r="Z22" s="17"/>
      <c r="AA22" s="16"/>
      <c r="AB22" s="19"/>
    </row>
    <row r="23" spans="1:28" ht="18" x14ac:dyDescent="0.25">
      <c r="A23" s="35">
        <f t="shared" si="10"/>
        <v>45856</v>
      </c>
      <c r="B23" s="1">
        <f t="shared" si="3"/>
        <v>6</v>
      </c>
      <c r="C23" s="29"/>
      <c r="D23" s="30">
        <f>IF(OR($C23="F",$C23="K",$C23="U",$C23="ZA"),0,LOOKUP($B23,Grundeinstellung!$B$6:$B$12,Grundeinstellung!G$6:G$12))</f>
        <v>8</v>
      </c>
      <c r="E23" s="64">
        <f>IF(OR($C23="F",$C23="K",$C23="U",$C23="ZA"),0,LOOKUP($B23,Grundeinstellung!$B$6:$B$12,Grundeinstellung!C$6:C$12))</f>
        <v>0.35416666666666669</v>
      </c>
      <c r="F23" s="65">
        <f>IF(OR($C23="F",$C23="K",$C23="U",$C23="ZA"),0,LOOKUP($B23,Grundeinstellung!$B$6:$B$12,Grundeinstellung!D$6:D$12))</f>
        <v>0.70833333333333337</v>
      </c>
      <c r="G23" s="64">
        <f>IF(OR($C23="F",$C23="K",$C23="U",$C23="ZA"),0,LOOKUP($B23,Grundeinstellung!$B$6:$B$12,Grundeinstellung!E$6:E$12))</f>
        <v>0.5</v>
      </c>
      <c r="H23" s="31">
        <f>IF(OR($C23="F",$C23="K",$C23="U",$C23="ZA"),0,LOOKUP($B23,Grundeinstellung!$B$6:$B$12,Grundeinstellung!F$6:F$12))</f>
        <v>0.52083333333333337</v>
      </c>
      <c r="I23" s="65">
        <f t="shared" si="4"/>
        <v>2.083333333333337E-2</v>
      </c>
      <c r="J23" s="56">
        <f t="shared" si="0"/>
        <v>3.4999999999999996</v>
      </c>
      <c r="K23" s="56">
        <f t="shared" si="5"/>
        <v>8.5</v>
      </c>
      <c r="L23" s="5">
        <f t="shared" si="6"/>
        <v>0</v>
      </c>
      <c r="M23" s="32">
        <f t="shared" si="7"/>
        <v>0.33333333333333331</v>
      </c>
      <c r="N23" s="33">
        <f t="shared" si="8"/>
        <v>8</v>
      </c>
      <c r="O23" s="33">
        <f>IF($C23="F",0,LOOKUP($B23,Grundeinstellung!$B$6:$B$12,Grundeinstellung!G$6:G$12))</f>
        <v>8</v>
      </c>
      <c r="P23" s="33">
        <f t="shared" si="9"/>
        <v>0</v>
      </c>
      <c r="R23" s="34"/>
      <c r="S23" s="52">
        <f t="shared" ca="1" si="1"/>
        <v>0</v>
      </c>
      <c r="T23" s="53">
        <f t="shared" ca="1" si="2"/>
        <v>45832</v>
      </c>
      <c r="U23" s="17"/>
      <c r="V23" s="17"/>
      <c r="W23" s="17"/>
      <c r="X23" s="18"/>
      <c r="Y23" s="17"/>
      <c r="Z23" s="17"/>
      <c r="AA23" s="16"/>
      <c r="AB23" s="19"/>
    </row>
    <row r="24" spans="1:28" ht="18" x14ac:dyDescent="0.25">
      <c r="A24" s="35">
        <f t="shared" si="10"/>
        <v>45857</v>
      </c>
      <c r="B24" s="1">
        <f t="shared" si="3"/>
        <v>7</v>
      </c>
      <c r="C24" s="29"/>
      <c r="D24" s="30">
        <f>IF(OR($C24="F",$C24="K",$C24="U",$C24="ZA"),0,LOOKUP($B24,Grundeinstellung!$B$6:$B$12,Grundeinstellung!G$6:G$12))</f>
        <v>0</v>
      </c>
      <c r="E24" s="64">
        <f>IF(OR($C24="F",$C24="K",$C24="U",$C24="ZA"),0,LOOKUP($B24,Grundeinstellung!$B$6:$B$12,Grundeinstellung!C$6:C$12))</f>
        <v>0</v>
      </c>
      <c r="F24" s="65">
        <f>IF(OR($C24="F",$C24="K",$C24="U",$C24="ZA"),0,LOOKUP($B24,Grundeinstellung!$B$6:$B$12,Grundeinstellung!D$6:D$12))</f>
        <v>0</v>
      </c>
      <c r="G24" s="64">
        <f>IF(OR($C24="F",$C24="K",$C24="U",$C24="ZA"),0,LOOKUP($B24,Grundeinstellung!$B$6:$B$12,Grundeinstellung!E$6:E$12))</f>
        <v>0</v>
      </c>
      <c r="H24" s="31">
        <f>IF(OR($C24="F",$C24="K",$C24="U",$C24="ZA"),0,LOOKUP($B24,Grundeinstellung!$B$6:$B$12,Grundeinstellung!F$6:F$12))</f>
        <v>0</v>
      </c>
      <c r="I24" s="65">
        <f t="shared" si="4"/>
        <v>0</v>
      </c>
      <c r="J24" s="56">
        <f t="shared" si="0"/>
        <v>0</v>
      </c>
      <c r="K24" s="56">
        <f t="shared" si="5"/>
        <v>0</v>
      </c>
      <c r="L24" s="5">
        <f t="shared" si="6"/>
        <v>0</v>
      </c>
      <c r="M24" s="32">
        <f t="shared" si="7"/>
        <v>0</v>
      </c>
      <c r="N24" s="33">
        <f t="shared" si="8"/>
        <v>0</v>
      </c>
      <c r="O24" s="33">
        <f>IF($C24="F",0,LOOKUP($B24,Grundeinstellung!$B$6:$B$12,Grundeinstellung!G$6:G$12))</f>
        <v>0</v>
      </c>
      <c r="P24" s="33">
        <f t="shared" si="9"/>
        <v>0</v>
      </c>
      <c r="R24" s="34"/>
      <c r="S24" s="52">
        <f t="shared" ca="1" si="1"/>
        <v>0</v>
      </c>
      <c r="T24" s="53">
        <f t="shared" ca="1" si="2"/>
        <v>45832</v>
      </c>
      <c r="U24" s="17"/>
      <c r="V24" s="17"/>
      <c r="W24" s="17"/>
      <c r="X24" s="18"/>
      <c r="Y24" s="17"/>
      <c r="Z24" s="17"/>
      <c r="AA24" s="16"/>
      <c r="AB24" s="19"/>
    </row>
    <row r="25" spans="1:28" ht="18" x14ac:dyDescent="0.25">
      <c r="A25" s="35">
        <f t="shared" si="10"/>
        <v>45858</v>
      </c>
      <c r="B25" s="1">
        <f t="shared" si="3"/>
        <v>1</v>
      </c>
      <c r="C25" s="29"/>
      <c r="D25" s="30">
        <f>IF(OR($C25="F",$C25="K",$C25="U",$C25="ZA"),0,LOOKUP($B25,Grundeinstellung!$B$6:$B$12,Grundeinstellung!G$6:G$12))</f>
        <v>0</v>
      </c>
      <c r="E25" s="64">
        <f>IF(OR($C25="F",$C25="K",$C25="U",$C25="ZA"),0,LOOKUP($B25,Grundeinstellung!$B$6:$B$12,Grundeinstellung!C$6:C$12))</f>
        <v>0</v>
      </c>
      <c r="F25" s="65">
        <f>IF(OR($C25="F",$C25="K",$C25="U",$C25="ZA"),0,LOOKUP($B25,Grundeinstellung!$B$6:$B$12,Grundeinstellung!D$6:D$12))</f>
        <v>0</v>
      </c>
      <c r="G25" s="64">
        <f>IF(OR($C25="F",$C25="K",$C25="U",$C25="ZA"),0,LOOKUP($B25,Grundeinstellung!$B$6:$B$12,Grundeinstellung!E$6:E$12))</f>
        <v>0</v>
      </c>
      <c r="H25" s="31">
        <f>IF(OR($C25="F",$C25="K",$C25="U",$C25="ZA"),0,LOOKUP($B25,Grundeinstellung!$B$6:$B$12,Grundeinstellung!F$6:F$12))</f>
        <v>0</v>
      </c>
      <c r="I25" s="65">
        <f t="shared" si="4"/>
        <v>0</v>
      </c>
      <c r="J25" s="56">
        <f t="shared" si="0"/>
        <v>0</v>
      </c>
      <c r="K25" s="56">
        <f t="shared" si="5"/>
        <v>0</v>
      </c>
      <c r="L25" s="5">
        <f t="shared" si="6"/>
        <v>0</v>
      </c>
      <c r="M25" s="32">
        <f t="shared" si="7"/>
        <v>0</v>
      </c>
      <c r="N25" s="33">
        <f t="shared" si="8"/>
        <v>0</v>
      </c>
      <c r="O25" s="33">
        <f>IF($C25="F",0,LOOKUP($B25,Grundeinstellung!$B$6:$B$12,Grundeinstellung!G$6:G$12))</f>
        <v>0</v>
      </c>
      <c r="P25" s="33">
        <f t="shared" si="9"/>
        <v>0</v>
      </c>
      <c r="R25" s="34"/>
      <c r="S25" s="52">
        <f t="shared" ca="1" si="1"/>
        <v>0</v>
      </c>
      <c r="T25" s="53">
        <f t="shared" ca="1" si="2"/>
        <v>45832</v>
      </c>
      <c r="U25" s="17"/>
      <c r="V25" s="17"/>
      <c r="W25" s="17"/>
      <c r="X25" s="18"/>
      <c r="Y25" s="17"/>
      <c r="Z25" s="17"/>
      <c r="AA25" s="16"/>
      <c r="AB25" s="19"/>
    </row>
    <row r="26" spans="1:28" ht="18" x14ac:dyDescent="0.25">
      <c r="A26" s="35">
        <f t="shared" si="10"/>
        <v>45859</v>
      </c>
      <c r="B26" s="1">
        <f t="shared" si="3"/>
        <v>2</v>
      </c>
      <c r="C26" s="30"/>
      <c r="D26" s="30">
        <f>IF(OR($C26="F",$C26="K",$C26="U",$C26="ZA"),0,LOOKUP($B26,Grundeinstellung!$B$6:$B$12,Grundeinstellung!G$6:G$12))</f>
        <v>8</v>
      </c>
      <c r="E26" s="64">
        <f>IF(OR($C26="F",$C26="K",$C26="U",$C26="ZA"),0,LOOKUP($B26,Grundeinstellung!$B$6:$B$12,Grundeinstellung!C$6:C$12))</f>
        <v>0.35416666666666669</v>
      </c>
      <c r="F26" s="65">
        <f>IF(OR($C26="F",$C26="K",$C26="U",$C26="ZA"),0,LOOKUP($B26,Grundeinstellung!$B$6:$B$12,Grundeinstellung!D$6:D$12))</f>
        <v>0.70833333333333337</v>
      </c>
      <c r="G26" s="64">
        <f>IF(OR($C26="F",$C26="K",$C26="U",$C26="ZA"),0,LOOKUP($B26,Grundeinstellung!$B$6:$B$12,Grundeinstellung!E$6:E$12))</f>
        <v>0.5</v>
      </c>
      <c r="H26" s="31">
        <f>IF(OR($C26="F",$C26="K",$C26="U",$C26="ZA"),0,LOOKUP($B26,Grundeinstellung!$B$6:$B$12,Grundeinstellung!F$6:F$12))</f>
        <v>0.52083333333333337</v>
      </c>
      <c r="I26" s="65">
        <f t="shared" si="4"/>
        <v>2.083333333333337E-2</v>
      </c>
      <c r="J26" s="56">
        <f t="shared" si="0"/>
        <v>3.4999999999999996</v>
      </c>
      <c r="K26" s="56">
        <f t="shared" si="5"/>
        <v>8.5</v>
      </c>
      <c r="L26" s="5">
        <f t="shared" si="6"/>
        <v>0</v>
      </c>
      <c r="M26" s="32">
        <f t="shared" si="7"/>
        <v>0.33333333333333331</v>
      </c>
      <c r="N26" s="33">
        <f t="shared" si="8"/>
        <v>8</v>
      </c>
      <c r="O26" s="33">
        <f>IF($C26="F",0,LOOKUP($B26,Grundeinstellung!$B$6:$B$12,Grundeinstellung!G$6:G$12))</f>
        <v>8</v>
      </c>
      <c r="P26" s="33">
        <f t="shared" si="9"/>
        <v>0</v>
      </c>
      <c r="R26" s="30"/>
      <c r="S26" s="52">
        <f t="shared" ca="1" si="1"/>
        <v>0</v>
      </c>
      <c r="T26" s="53">
        <f t="shared" ca="1" si="2"/>
        <v>45832</v>
      </c>
      <c r="U26" s="17"/>
      <c r="V26" s="17"/>
      <c r="W26" s="17"/>
      <c r="X26" s="18"/>
      <c r="Y26" s="17"/>
      <c r="Z26" s="17"/>
      <c r="AA26" s="16"/>
      <c r="AB26" s="19"/>
    </row>
    <row r="27" spans="1:28" ht="18" x14ac:dyDescent="0.25">
      <c r="A27" s="35">
        <f t="shared" si="10"/>
        <v>45860</v>
      </c>
      <c r="B27" s="1">
        <f t="shared" si="3"/>
        <v>3</v>
      </c>
      <c r="C27" s="29"/>
      <c r="D27" s="30">
        <f>IF(OR($C27="F",$C27="K",$C27="U",$C27="ZA"),0,LOOKUP($B27,Grundeinstellung!$B$6:$B$12,Grundeinstellung!G$6:G$12))</f>
        <v>8</v>
      </c>
      <c r="E27" s="64">
        <f>IF(OR($C27="F",$C27="K",$C27="U",$C27="ZA"),0,LOOKUP($B27,Grundeinstellung!$B$6:$B$12,Grundeinstellung!C$6:C$12))</f>
        <v>0.35416666666666669</v>
      </c>
      <c r="F27" s="65">
        <f>IF(OR($C27="F",$C27="K",$C27="U",$C27="ZA"),0,LOOKUP($B27,Grundeinstellung!$B$6:$B$12,Grundeinstellung!D$6:D$12))</f>
        <v>0.70833333333333337</v>
      </c>
      <c r="G27" s="64">
        <f>IF(OR($C27="F",$C27="K",$C27="U",$C27="ZA"),0,LOOKUP($B27,Grundeinstellung!$B$6:$B$12,Grundeinstellung!E$6:E$12))</f>
        <v>0.5</v>
      </c>
      <c r="H27" s="31">
        <f>IF(OR($C27="F",$C27="K",$C27="U",$C27="ZA"),0,LOOKUP($B27,Grundeinstellung!$B$6:$B$12,Grundeinstellung!F$6:F$12))</f>
        <v>0.52083333333333337</v>
      </c>
      <c r="I27" s="65">
        <f t="shared" si="4"/>
        <v>2.083333333333337E-2</v>
      </c>
      <c r="J27" s="56">
        <f t="shared" si="0"/>
        <v>3.4999999999999996</v>
      </c>
      <c r="K27" s="56">
        <f t="shared" si="5"/>
        <v>8.5</v>
      </c>
      <c r="L27" s="5">
        <f t="shared" si="6"/>
        <v>0</v>
      </c>
      <c r="M27" s="32">
        <f t="shared" si="7"/>
        <v>0.33333333333333331</v>
      </c>
      <c r="N27" s="33">
        <f t="shared" si="8"/>
        <v>8</v>
      </c>
      <c r="O27" s="33">
        <f>IF($C27="F",0,LOOKUP($B27,Grundeinstellung!$B$6:$B$12,Grundeinstellung!G$6:G$12))</f>
        <v>8</v>
      </c>
      <c r="P27" s="33">
        <f t="shared" si="9"/>
        <v>0</v>
      </c>
      <c r="R27" s="34"/>
      <c r="S27" s="52">
        <f t="shared" ca="1" si="1"/>
        <v>0</v>
      </c>
      <c r="T27" s="53">
        <f t="shared" ca="1" si="2"/>
        <v>45832</v>
      </c>
      <c r="U27" s="17"/>
      <c r="V27" s="17"/>
      <c r="W27" s="17"/>
      <c r="X27" s="18"/>
      <c r="Y27" s="17"/>
      <c r="Z27" s="17"/>
      <c r="AA27" s="16"/>
      <c r="AB27" s="19"/>
    </row>
    <row r="28" spans="1:28" ht="18" x14ac:dyDescent="0.25">
      <c r="A28" s="35">
        <f t="shared" si="10"/>
        <v>45861</v>
      </c>
      <c r="B28" s="1">
        <f t="shared" si="3"/>
        <v>4</v>
      </c>
      <c r="C28" s="29"/>
      <c r="D28" s="30">
        <f>IF(OR($C28="F",$C28="K",$C28="U",$C28="ZA"),0,LOOKUP($B28,Grundeinstellung!$B$6:$B$12,Grundeinstellung!G$6:G$12))</f>
        <v>8</v>
      </c>
      <c r="E28" s="64">
        <f>IF(OR($C28="F",$C28="K",$C28="U",$C28="ZA"),0,LOOKUP($B28,Grundeinstellung!$B$6:$B$12,Grundeinstellung!C$6:C$12))</f>
        <v>0.35416666666666669</v>
      </c>
      <c r="F28" s="65">
        <f>IF(OR($C28="F",$C28="K",$C28="U",$C28="ZA"),0,LOOKUP($B28,Grundeinstellung!$B$6:$B$12,Grundeinstellung!D$6:D$12))</f>
        <v>0.70833333333333337</v>
      </c>
      <c r="G28" s="64">
        <f>IF(OR($C28="F",$C28="K",$C28="U",$C28="ZA"),0,LOOKUP($B28,Grundeinstellung!$B$6:$B$12,Grundeinstellung!E$6:E$12))</f>
        <v>0.5</v>
      </c>
      <c r="H28" s="31">
        <f>IF(OR($C28="F",$C28="K",$C28="U",$C28="ZA"),0,LOOKUP($B28,Grundeinstellung!$B$6:$B$12,Grundeinstellung!F$6:F$12))</f>
        <v>0.52083333333333337</v>
      </c>
      <c r="I28" s="65">
        <f t="shared" si="4"/>
        <v>2.083333333333337E-2</v>
      </c>
      <c r="J28" s="56">
        <f t="shared" si="0"/>
        <v>3.4999999999999996</v>
      </c>
      <c r="K28" s="56">
        <f t="shared" si="5"/>
        <v>8.5</v>
      </c>
      <c r="L28" s="5">
        <f t="shared" si="6"/>
        <v>0</v>
      </c>
      <c r="M28" s="32">
        <f t="shared" si="7"/>
        <v>0.33333333333333331</v>
      </c>
      <c r="N28" s="33">
        <f t="shared" si="8"/>
        <v>8</v>
      </c>
      <c r="O28" s="33">
        <f>IF($C28="F",0,LOOKUP($B28,Grundeinstellung!$B$6:$B$12,Grundeinstellung!G$6:G$12))</f>
        <v>8</v>
      </c>
      <c r="P28" s="33">
        <f t="shared" si="9"/>
        <v>0</v>
      </c>
      <c r="R28" s="34"/>
      <c r="S28" s="52">
        <f t="shared" ca="1" si="1"/>
        <v>0</v>
      </c>
      <c r="T28" s="53">
        <f t="shared" ca="1" si="2"/>
        <v>45832</v>
      </c>
      <c r="U28" s="17"/>
      <c r="V28" s="17"/>
      <c r="W28" s="17"/>
      <c r="X28" s="18"/>
      <c r="Y28" s="17"/>
      <c r="Z28" s="17"/>
      <c r="AA28" s="16"/>
      <c r="AB28" s="19"/>
    </row>
    <row r="29" spans="1:28" ht="18" x14ac:dyDescent="0.25">
      <c r="A29" s="35">
        <f t="shared" si="10"/>
        <v>45862</v>
      </c>
      <c r="B29" s="1">
        <f t="shared" si="3"/>
        <v>5</v>
      </c>
      <c r="C29" s="29"/>
      <c r="D29" s="30">
        <f>IF(OR($C29="F",$C29="K",$C29="U",$C29="ZA"),0,LOOKUP($B29,Grundeinstellung!$B$6:$B$12,Grundeinstellung!G$6:G$12))</f>
        <v>8</v>
      </c>
      <c r="E29" s="64">
        <f>IF(OR($C29="F",$C29="K",$C29="U",$C29="ZA"),0,LOOKUP($B29,Grundeinstellung!$B$6:$B$12,Grundeinstellung!C$6:C$12))</f>
        <v>0.35416666666666669</v>
      </c>
      <c r="F29" s="65">
        <f>IF(OR($C29="F",$C29="K",$C29="U",$C29="ZA"),0,LOOKUP($B29,Grundeinstellung!$B$6:$B$12,Grundeinstellung!D$6:D$12))</f>
        <v>0.70833333333333337</v>
      </c>
      <c r="G29" s="64">
        <f>IF(OR($C29="F",$C29="K",$C29="U",$C29="ZA"),0,LOOKUP($B29,Grundeinstellung!$B$6:$B$12,Grundeinstellung!E$6:E$12))</f>
        <v>0.5</v>
      </c>
      <c r="H29" s="31">
        <f>IF(OR($C29="F",$C29="K",$C29="U",$C29="ZA"),0,LOOKUP($B29,Grundeinstellung!$B$6:$B$12,Grundeinstellung!F$6:F$12))</f>
        <v>0.52083333333333337</v>
      </c>
      <c r="I29" s="65">
        <f t="shared" si="4"/>
        <v>2.083333333333337E-2</v>
      </c>
      <c r="J29" s="56">
        <f t="shared" si="0"/>
        <v>3.4999999999999996</v>
      </c>
      <c r="K29" s="56">
        <f t="shared" si="5"/>
        <v>8.5</v>
      </c>
      <c r="L29" s="5">
        <f t="shared" si="6"/>
        <v>0</v>
      </c>
      <c r="M29" s="32">
        <f t="shared" si="7"/>
        <v>0.33333333333333331</v>
      </c>
      <c r="N29" s="33">
        <f t="shared" si="8"/>
        <v>8</v>
      </c>
      <c r="O29" s="33">
        <f>IF($C29="F",0,LOOKUP($B29,Grundeinstellung!$B$6:$B$12,Grundeinstellung!G$6:G$12))</f>
        <v>8</v>
      </c>
      <c r="P29" s="33">
        <f t="shared" si="9"/>
        <v>0</v>
      </c>
      <c r="R29" s="34"/>
      <c r="S29" s="52">
        <f t="shared" ca="1" si="1"/>
        <v>0</v>
      </c>
      <c r="T29" s="53">
        <f t="shared" ca="1" si="2"/>
        <v>45832</v>
      </c>
      <c r="U29" s="17"/>
      <c r="V29" s="17"/>
      <c r="W29" s="17"/>
      <c r="X29" s="18"/>
      <c r="Y29" s="17"/>
      <c r="Z29" s="17"/>
      <c r="AA29" s="16"/>
      <c r="AB29" s="19"/>
    </row>
    <row r="30" spans="1:28" ht="18" x14ac:dyDescent="0.25">
      <c r="A30" s="35">
        <f t="shared" si="10"/>
        <v>45863</v>
      </c>
      <c r="B30" s="1">
        <f t="shared" si="3"/>
        <v>6</v>
      </c>
      <c r="C30" s="29"/>
      <c r="D30" s="30">
        <f>IF(OR($C30="F",$C30="K",$C30="U",$C30="ZA"),0,LOOKUP($B30,Grundeinstellung!$B$6:$B$12,Grundeinstellung!G$6:G$12))</f>
        <v>8</v>
      </c>
      <c r="E30" s="64">
        <f>IF(OR($C30="F",$C30="K",$C30="U",$C30="ZA"),0,LOOKUP($B30,Grundeinstellung!$B$6:$B$12,Grundeinstellung!C$6:C$12))</f>
        <v>0.35416666666666669</v>
      </c>
      <c r="F30" s="65">
        <f>IF(OR($C30="F",$C30="K",$C30="U",$C30="ZA"),0,LOOKUP($B30,Grundeinstellung!$B$6:$B$12,Grundeinstellung!D$6:D$12))</f>
        <v>0.70833333333333337</v>
      </c>
      <c r="G30" s="64">
        <f>IF(OR($C30="F",$C30="K",$C30="U",$C30="ZA"),0,LOOKUP($B30,Grundeinstellung!$B$6:$B$12,Grundeinstellung!E$6:E$12))</f>
        <v>0.5</v>
      </c>
      <c r="H30" s="31">
        <f>IF(OR($C30="F",$C30="K",$C30="U",$C30="ZA"),0,LOOKUP($B30,Grundeinstellung!$B$6:$B$12,Grundeinstellung!F$6:F$12))</f>
        <v>0.52083333333333337</v>
      </c>
      <c r="I30" s="65">
        <f t="shared" si="4"/>
        <v>2.083333333333337E-2</v>
      </c>
      <c r="J30" s="56">
        <f t="shared" si="0"/>
        <v>3.4999999999999996</v>
      </c>
      <c r="K30" s="56">
        <f t="shared" si="5"/>
        <v>8.5</v>
      </c>
      <c r="L30" s="5">
        <f t="shared" si="6"/>
        <v>0</v>
      </c>
      <c r="M30" s="32">
        <f t="shared" si="7"/>
        <v>0.33333333333333331</v>
      </c>
      <c r="N30" s="33">
        <f t="shared" si="8"/>
        <v>8</v>
      </c>
      <c r="O30" s="33">
        <f>IF($C30="F",0,LOOKUP($B30,Grundeinstellung!$B$6:$B$12,Grundeinstellung!G$6:G$12))</f>
        <v>8</v>
      </c>
      <c r="P30" s="33">
        <f t="shared" si="9"/>
        <v>0</v>
      </c>
      <c r="R30" s="34"/>
      <c r="S30" s="52">
        <f t="shared" ca="1" si="1"/>
        <v>0</v>
      </c>
      <c r="T30" s="53">
        <f t="shared" ca="1" si="2"/>
        <v>45832</v>
      </c>
      <c r="U30" s="17"/>
      <c r="V30" s="17"/>
      <c r="W30" s="17"/>
      <c r="X30" s="18"/>
      <c r="Y30" s="17"/>
      <c r="Z30" s="17"/>
      <c r="AA30" s="16"/>
      <c r="AB30" s="19"/>
    </row>
    <row r="31" spans="1:28" ht="18" x14ac:dyDescent="0.25">
      <c r="A31" s="35">
        <f t="shared" si="10"/>
        <v>45864</v>
      </c>
      <c r="B31" s="1">
        <f t="shared" si="3"/>
        <v>7</v>
      </c>
      <c r="C31" s="29"/>
      <c r="D31" s="30">
        <f>IF(OR($C31="F",$C31="K",$C31="U",$C31="ZA"),0,LOOKUP($B31,Grundeinstellung!$B$6:$B$12,Grundeinstellung!G$6:G$12))</f>
        <v>0</v>
      </c>
      <c r="E31" s="64">
        <f>IF(OR($C31="F",$C31="K",$C31="U",$C31="ZA"),0,LOOKUP($B31,Grundeinstellung!$B$6:$B$12,Grundeinstellung!C$6:C$12))</f>
        <v>0</v>
      </c>
      <c r="F31" s="65">
        <f>IF(OR($C31="F",$C31="K",$C31="U",$C31="ZA"),0,LOOKUP($B31,Grundeinstellung!$B$6:$B$12,Grundeinstellung!D$6:D$12))</f>
        <v>0</v>
      </c>
      <c r="G31" s="64">
        <f>IF(OR($C31="F",$C31="K",$C31="U",$C31="ZA"),0,LOOKUP($B31,Grundeinstellung!$B$6:$B$12,Grundeinstellung!E$6:E$12))</f>
        <v>0</v>
      </c>
      <c r="H31" s="31">
        <f>IF(OR($C31="F",$C31="K",$C31="U",$C31="ZA"),0,LOOKUP($B31,Grundeinstellung!$B$6:$B$12,Grundeinstellung!F$6:F$12))</f>
        <v>0</v>
      </c>
      <c r="I31" s="65">
        <f t="shared" si="4"/>
        <v>0</v>
      </c>
      <c r="J31" s="56">
        <f t="shared" si="0"/>
        <v>0</v>
      </c>
      <c r="K31" s="56">
        <f t="shared" si="5"/>
        <v>0</v>
      </c>
      <c r="L31" s="5">
        <f t="shared" si="6"/>
        <v>0</v>
      </c>
      <c r="M31" s="32">
        <f t="shared" si="7"/>
        <v>0</v>
      </c>
      <c r="N31" s="33">
        <f t="shared" si="8"/>
        <v>0</v>
      </c>
      <c r="O31" s="33">
        <f>IF($C31="F",0,LOOKUP($B31,Grundeinstellung!$B$6:$B$12,Grundeinstellung!G$6:G$12))</f>
        <v>0</v>
      </c>
      <c r="P31" s="33">
        <f t="shared" si="9"/>
        <v>0</v>
      </c>
      <c r="R31" s="34"/>
      <c r="S31" s="52">
        <f t="shared" ca="1" si="1"/>
        <v>0</v>
      </c>
      <c r="T31" s="53">
        <f t="shared" ca="1" si="2"/>
        <v>45832</v>
      </c>
      <c r="U31" s="17"/>
      <c r="V31" s="17"/>
      <c r="W31" s="17"/>
      <c r="X31" s="18"/>
      <c r="Y31" s="17"/>
      <c r="Z31" s="17"/>
      <c r="AA31" s="16"/>
      <c r="AB31" s="19"/>
    </row>
    <row r="32" spans="1:28" ht="18" x14ac:dyDescent="0.25">
      <c r="A32" s="35">
        <f t="shared" si="10"/>
        <v>45865</v>
      </c>
      <c r="B32" s="1">
        <f t="shared" si="3"/>
        <v>1</v>
      </c>
      <c r="C32" s="29"/>
      <c r="D32" s="30">
        <f>IF(OR($C32="F",$C32="K",$C32="U",$C32="ZA"),0,LOOKUP($B32,Grundeinstellung!$B$6:$B$12,Grundeinstellung!G$6:G$12))</f>
        <v>0</v>
      </c>
      <c r="E32" s="64">
        <f>IF(OR($C32="F",$C32="K",$C32="U",$C32="ZA"),0,LOOKUP($B32,Grundeinstellung!$B$6:$B$12,Grundeinstellung!C$6:C$12))</f>
        <v>0</v>
      </c>
      <c r="F32" s="65">
        <f>IF(OR($C32="F",$C32="K",$C32="U",$C32="ZA"),0,LOOKUP($B32,Grundeinstellung!$B$6:$B$12,Grundeinstellung!D$6:D$12))</f>
        <v>0</v>
      </c>
      <c r="G32" s="64">
        <f>IF(OR($C32="F",$C32="K",$C32="U",$C32="ZA"),0,LOOKUP($B32,Grundeinstellung!$B$6:$B$12,Grundeinstellung!E$6:E$12))</f>
        <v>0</v>
      </c>
      <c r="H32" s="31">
        <f>IF(OR($C32="F",$C32="K",$C32="U",$C32="ZA"),0,LOOKUP($B32,Grundeinstellung!$B$6:$B$12,Grundeinstellung!F$6:F$12))</f>
        <v>0</v>
      </c>
      <c r="I32" s="65">
        <f t="shared" si="4"/>
        <v>0</v>
      </c>
      <c r="J32" s="56">
        <f t="shared" si="0"/>
        <v>0</v>
      </c>
      <c r="K32" s="56">
        <f t="shared" si="5"/>
        <v>0</v>
      </c>
      <c r="L32" s="5">
        <f t="shared" si="6"/>
        <v>0</v>
      </c>
      <c r="M32" s="32">
        <f t="shared" si="7"/>
        <v>0</v>
      </c>
      <c r="N32" s="33">
        <f t="shared" si="8"/>
        <v>0</v>
      </c>
      <c r="O32" s="33">
        <f>IF($C32="F",0,LOOKUP($B32,Grundeinstellung!$B$6:$B$12,Grundeinstellung!G$6:G$12))</f>
        <v>0</v>
      </c>
      <c r="P32" s="33">
        <f t="shared" si="9"/>
        <v>0</v>
      </c>
      <c r="R32" s="34"/>
      <c r="S32" s="52">
        <f t="shared" ca="1" si="1"/>
        <v>0</v>
      </c>
      <c r="T32" s="53">
        <f t="shared" ca="1" si="2"/>
        <v>45832</v>
      </c>
      <c r="U32" s="17"/>
      <c r="V32" s="17"/>
      <c r="W32" s="17"/>
      <c r="X32" s="18"/>
      <c r="Y32" s="17"/>
      <c r="Z32" s="17"/>
      <c r="AA32" s="16"/>
      <c r="AB32" s="19"/>
    </row>
    <row r="33" spans="1:29" ht="18" x14ac:dyDescent="0.25">
      <c r="A33" s="35">
        <f t="shared" si="10"/>
        <v>45866</v>
      </c>
      <c r="B33" s="1">
        <f t="shared" si="3"/>
        <v>2</v>
      </c>
      <c r="C33" s="30"/>
      <c r="D33" s="30">
        <f>IF(OR($C33="F",$C33="K",$C33="U",$C33="ZA"),0,LOOKUP($B33,Grundeinstellung!$B$6:$B$12,Grundeinstellung!G$6:G$12))</f>
        <v>8</v>
      </c>
      <c r="E33" s="64">
        <f>IF(OR($C33="F",$C33="K",$C33="U",$C33="ZA"),0,LOOKUP($B33,Grundeinstellung!$B$6:$B$12,Grundeinstellung!C$6:C$12))</f>
        <v>0.35416666666666669</v>
      </c>
      <c r="F33" s="65">
        <f>IF(OR($C33="F",$C33="K",$C33="U",$C33="ZA"),0,LOOKUP($B33,Grundeinstellung!$B$6:$B$12,Grundeinstellung!D$6:D$12))</f>
        <v>0.70833333333333337</v>
      </c>
      <c r="G33" s="64">
        <f>IF(OR($C33="F",$C33="K",$C33="U",$C33="ZA"),0,LOOKUP($B33,Grundeinstellung!$B$6:$B$12,Grundeinstellung!E$6:E$12))</f>
        <v>0.5</v>
      </c>
      <c r="H33" s="31">
        <f>IF(OR($C33="F",$C33="K",$C33="U",$C33="ZA"),0,LOOKUP($B33,Grundeinstellung!$B$6:$B$12,Grundeinstellung!F$6:F$12))</f>
        <v>0.52083333333333337</v>
      </c>
      <c r="I33" s="65">
        <f t="shared" si="4"/>
        <v>2.083333333333337E-2</v>
      </c>
      <c r="J33" s="56">
        <f t="shared" si="0"/>
        <v>3.4999999999999996</v>
      </c>
      <c r="K33" s="56">
        <f t="shared" si="5"/>
        <v>8.5</v>
      </c>
      <c r="L33" s="5">
        <f t="shared" si="6"/>
        <v>0</v>
      </c>
      <c r="M33" s="32">
        <f t="shared" si="7"/>
        <v>0.33333333333333331</v>
      </c>
      <c r="N33" s="33">
        <f t="shared" si="8"/>
        <v>8</v>
      </c>
      <c r="O33" s="33">
        <f>IF($C33="F",0,LOOKUP($B33,Grundeinstellung!$B$6:$B$12,Grundeinstellung!G$6:G$12))</f>
        <v>8</v>
      </c>
      <c r="P33" s="33">
        <f t="shared" si="9"/>
        <v>0</v>
      </c>
      <c r="R33" s="30"/>
      <c r="S33" s="52">
        <f t="shared" ca="1" si="1"/>
        <v>0</v>
      </c>
      <c r="T33" s="53">
        <f t="shared" ca="1" si="2"/>
        <v>45832</v>
      </c>
      <c r="U33" s="17"/>
      <c r="V33" s="17"/>
      <c r="W33" s="17"/>
      <c r="X33" s="18"/>
      <c r="Y33" s="17"/>
      <c r="Z33" s="17"/>
      <c r="AA33" s="16"/>
      <c r="AB33" s="19"/>
    </row>
    <row r="34" spans="1:29" ht="18" x14ac:dyDescent="0.25">
      <c r="A34" s="35">
        <f t="shared" si="10"/>
        <v>45867</v>
      </c>
      <c r="B34" s="1">
        <f t="shared" si="3"/>
        <v>3</v>
      </c>
      <c r="C34" s="30"/>
      <c r="D34" s="30">
        <f>IF(OR($C34="F",$C34="K",$C34="U",$C34="ZA"),0,LOOKUP($B34,Grundeinstellung!$B$6:$B$12,Grundeinstellung!G$6:G$12))</f>
        <v>8</v>
      </c>
      <c r="E34" s="64">
        <f>IF(OR($C34="F",$C34="K",$C34="U",$C34="ZA"),0,LOOKUP($B34,Grundeinstellung!$B$6:$B$12,Grundeinstellung!C$6:C$12))</f>
        <v>0.35416666666666669</v>
      </c>
      <c r="F34" s="65">
        <f>IF(OR($C34="F",$C34="K",$C34="U",$C34="ZA"),0,LOOKUP($B34,Grundeinstellung!$B$6:$B$12,Grundeinstellung!D$6:D$12))</f>
        <v>0.70833333333333337</v>
      </c>
      <c r="G34" s="64">
        <f>IF(OR($C34="F",$C34="K",$C34="U",$C34="ZA"),0,LOOKUP($B34,Grundeinstellung!$B$6:$B$12,Grundeinstellung!E$6:E$12))</f>
        <v>0.5</v>
      </c>
      <c r="H34" s="31">
        <f>IF(OR($C34="F",$C34="K",$C34="U",$C34="ZA"),0,LOOKUP($B34,Grundeinstellung!$B$6:$B$12,Grundeinstellung!F$6:F$12))</f>
        <v>0.52083333333333337</v>
      </c>
      <c r="I34" s="65">
        <f t="shared" si="4"/>
        <v>2.083333333333337E-2</v>
      </c>
      <c r="J34" s="56">
        <f t="shared" si="0"/>
        <v>3.4999999999999996</v>
      </c>
      <c r="K34" s="56">
        <f t="shared" si="5"/>
        <v>8.5</v>
      </c>
      <c r="L34" s="5">
        <f t="shared" si="6"/>
        <v>0</v>
      </c>
      <c r="M34" s="32">
        <f t="shared" si="7"/>
        <v>0.33333333333333331</v>
      </c>
      <c r="N34" s="33">
        <f t="shared" si="8"/>
        <v>8</v>
      </c>
      <c r="O34" s="33">
        <f>IF($C34="F",0,LOOKUP($B34,Grundeinstellung!$B$6:$B$12,Grundeinstellung!G$6:G$12))</f>
        <v>8</v>
      </c>
      <c r="P34" s="33">
        <f t="shared" si="9"/>
        <v>0</v>
      </c>
      <c r="R34" s="34"/>
      <c r="S34" s="52">
        <f t="shared" ca="1" si="1"/>
        <v>0</v>
      </c>
      <c r="T34" s="53">
        <f t="shared" ca="1" si="2"/>
        <v>45832</v>
      </c>
      <c r="U34" s="17"/>
      <c r="V34" s="17"/>
      <c r="W34" s="17"/>
      <c r="X34" s="18"/>
      <c r="Y34" s="17"/>
      <c r="Z34" s="17"/>
      <c r="AA34" s="16"/>
      <c r="AB34" s="19"/>
    </row>
    <row r="35" spans="1:29" ht="18" x14ac:dyDescent="0.25">
      <c r="A35" s="35">
        <f t="shared" si="10"/>
        <v>45868</v>
      </c>
      <c r="B35" s="1">
        <f t="shared" si="3"/>
        <v>4</v>
      </c>
      <c r="C35" s="30"/>
      <c r="D35" s="30">
        <f>IF(OR($C35="F",$C35="K",$C35="U",$C35="ZA"),0,LOOKUP($B35,Grundeinstellung!$B$6:$B$12,Grundeinstellung!G$6:G$12))</f>
        <v>8</v>
      </c>
      <c r="E35" s="64">
        <f>IF(OR($C35="F",$C35="K",$C35="U",$C35="ZA"),0,LOOKUP($B35,Grundeinstellung!$B$6:$B$12,Grundeinstellung!C$6:C$12))</f>
        <v>0.35416666666666669</v>
      </c>
      <c r="F35" s="65">
        <f>IF(OR($C35="F",$C35="K",$C35="U",$C35="ZA"),0,LOOKUP($B35,Grundeinstellung!$B$6:$B$12,Grundeinstellung!D$6:D$12))</f>
        <v>0.70833333333333337</v>
      </c>
      <c r="G35" s="64">
        <f>IF(OR($C35="F",$C35="K",$C35="U",$C35="ZA"),0,LOOKUP($B35,Grundeinstellung!$B$6:$B$12,Grundeinstellung!E$6:E$12))</f>
        <v>0.5</v>
      </c>
      <c r="H35" s="31">
        <f>IF(OR($C35="F",$C35="K",$C35="U",$C35="ZA"),0,LOOKUP($B35,Grundeinstellung!$B$6:$B$12,Grundeinstellung!F$6:F$12))</f>
        <v>0.52083333333333337</v>
      </c>
      <c r="I35" s="65">
        <f t="shared" si="4"/>
        <v>2.083333333333337E-2</v>
      </c>
      <c r="J35" s="56">
        <f t="shared" si="0"/>
        <v>3.4999999999999996</v>
      </c>
      <c r="K35" s="56">
        <f t="shared" si="5"/>
        <v>8.5</v>
      </c>
      <c r="L35" s="5">
        <f t="shared" si="6"/>
        <v>0</v>
      </c>
      <c r="M35" s="32">
        <f t="shared" si="7"/>
        <v>0.33333333333333331</v>
      </c>
      <c r="N35" s="33">
        <f t="shared" si="8"/>
        <v>8</v>
      </c>
      <c r="O35" s="33">
        <f>IF($C35="F",0,LOOKUP($B35,Grundeinstellung!$B$6:$B$12,Grundeinstellung!G$6:G$12))</f>
        <v>8</v>
      </c>
      <c r="P35" s="33">
        <f t="shared" si="9"/>
        <v>0</v>
      </c>
      <c r="R35" s="34"/>
      <c r="S35" s="52">
        <f t="shared" ca="1" si="1"/>
        <v>0</v>
      </c>
      <c r="T35" s="53">
        <f t="shared" ca="1" si="2"/>
        <v>45832</v>
      </c>
      <c r="U35" s="17"/>
      <c r="V35" s="17"/>
      <c r="W35" s="17"/>
      <c r="X35" s="18"/>
      <c r="Y35" s="17"/>
      <c r="Z35" s="17"/>
      <c r="AA35" s="16"/>
      <c r="AB35" s="19"/>
    </row>
    <row r="36" spans="1:29" ht="18" x14ac:dyDescent="0.25">
      <c r="A36" s="44">
        <f t="shared" si="10"/>
        <v>45869</v>
      </c>
      <c r="B36" s="45">
        <f t="shared" si="3"/>
        <v>5</v>
      </c>
      <c r="C36" s="46"/>
      <c r="D36" s="46">
        <f>IF(OR($C36="F",$C36="K",$C36="U",$C36="ZA"),0,LOOKUP($B36,Grundeinstellung!$B$6:$B$12,Grundeinstellung!G$6:G$12))</f>
        <v>8</v>
      </c>
      <c r="E36" s="66">
        <f>IF(OR($C36="F",$C36="K",$C36="U",$C36="ZA"),0,LOOKUP($B36,Grundeinstellung!$B$6:$B$12,Grundeinstellung!C$6:C$12))</f>
        <v>0.35416666666666669</v>
      </c>
      <c r="F36" s="67">
        <f>IF(OR($C36="F",$C36="K",$C36="U",$C36="ZA"),0,LOOKUP($B36,Grundeinstellung!$B$6:$B$12,Grundeinstellung!D$6:D$12))</f>
        <v>0.70833333333333337</v>
      </c>
      <c r="G36" s="66">
        <f>IF(OR($C36="F",$C36="K",$C36="U",$C36="ZA"),0,LOOKUP($B36,Grundeinstellung!$B$6:$B$12,Grundeinstellung!E$6:E$12))</f>
        <v>0.5</v>
      </c>
      <c r="H36" s="47">
        <f>IF(OR($C36="F",$C36="K",$C36="U",$C36="ZA"),0,LOOKUP($B36,Grundeinstellung!$B$6:$B$12,Grundeinstellung!F$6:F$12))</f>
        <v>0.52083333333333337</v>
      </c>
      <c r="I36" s="67">
        <f t="shared" si="4"/>
        <v>2.083333333333337E-2</v>
      </c>
      <c r="J36" s="56">
        <f t="shared" si="0"/>
        <v>3.4999999999999996</v>
      </c>
      <c r="K36" s="68">
        <f t="shared" si="5"/>
        <v>8.5</v>
      </c>
      <c r="L36" s="69">
        <f t="shared" si="6"/>
        <v>0</v>
      </c>
      <c r="M36" s="48">
        <f t="shared" si="7"/>
        <v>0.33333333333333331</v>
      </c>
      <c r="N36" s="49">
        <f t="shared" si="8"/>
        <v>8</v>
      </c>
      <c r="O36" s="49">
        <f>IF($C36="F",0,LOOKUP($B36,Grundeinstellung!$B$6:$B$12,Grundeinstellung!G$6:G$12))</f>
        <v>8</v>
      </c>
      <c r="P36" s="49">
        <f t="shared" si="9"/>
        <v>0</v>
      </c>
      <c r="Q36" s="50"/>
      <c r="R36" s="70"/>
      <c r="S36" s="52">
        <f t="shared" ca="1" si="1"/>
        <v>0</v>
      </c>
      <c r="T36" s="53">
        <f t="shared" ca="1" si="2"/>
        <v>45832</v>
      </c>
      <c r="U36" s="17"/>
      <c r="V36" s="17"/>
      <c r="W36" s="17"/>
      <c r="X36" s="18"/>
      <c r="Y36" s="17"/>
      <c r="Z36" s="17"/>
      <c r="AA36" s="16"/>
      <c r="AB36" s="19"/>
    </row>
    <row r="37" spans="1:29" ht="20.25" x14ac:dyDescent="0.3">
      <c r="A37" s="5"/>
      <c r="F37" s="161" t="s">
        <v>40</v>
      </c>
      <c r="G37" s="161"/>
      <c r="H37" s="13"/>
      <c r="I37" s="13"/>
      <c r="J37" s="13"/>
      <c r="K37" s="13"/>
      <c r="L37" s="13"/>
      <c r="N37" s="6">
        <f>SUM(N6:N36)</f>
        <v>184</v>
      </c>
      <c r="O37" s="6">
        <f>SUM(O6:O36)</f>
        <v>184</v>
      </c>
      <c r="P37" s="6">
        <f>SUM(P6:P36)</f>
        <v>0</v>
      </c>
      <c r="S37" s="52">
        <f t="shared" ca="1" si="1"/>
        <v>0</v>
      </c>
      <c r="T37" s="53">
        <f t="shared" ca="1" si="2"/>
        <v>45832</v>
      </c>
      <c r="U37" s="16"/>
      <c r="V37" s="16"/>
      <c r="W37" s="16"/>
      <c r="X37" s="16"/>
      <c r="Y37" s="16"/>
      <c r="Z37" s="16"/>
      <c r="AA37" s="26"/>
      <c r="AB37" s="26"/>
    </row>
    <row r="38" spans="1:29" ht="20.25" x14ac:dyDescent="0.3">
      <c r="C38" s="162">
        <f>+O37</f>
        <v>184</v>
      </c>
      <c r="D38" s="162"/>
      <c r="E38" s="154" t="s">
        <v>41</v>
      </c>
      <c r="F38" s="154"/>
      <c r="G38" s="154"/>
      <c r="H38" s="55"/>
      <c r="I38" s="55"/>
      <c r="J38" s="55"/>
      <c r="K38" s="55"/>
      <c r="L38" s="55"/>
      <c r="S38" s="26"/>
      <c r="T38" s="26"/>
      <c r="U38" s="26"/>
      <c r="V38" s="26"/>
      <c r="W38" s="26"/>
      <c r="X38" s="26"/>
      <c r="Y38" s="26"/>
      <c r="Z38" s="26"/>
      <c r="AA38" s="20"/>
      <c r="AB38" s="20"/>
    </row>
    <row r="39" spans="1:29" ht="20.25" x14ac:dyDescent="0.3">
      <c r="N39" s="7" t="s">
        <v>68</v>
      </c>
      <c r="P39" s="9">
        <f>IF(Grundeinstellung!$G$15=0,0,IF(P37&gt;=Grundeinstellung!$G$15,-Grundeinstellung!$G$15,IF(P37&gt;0,-P37,0)))</f>
        <v>0</v>
      </c>
      <c r="S39" s="26"/>
      <c r="T39" s="26"/>
      <c r="U39" s="26"/>
      <c r="V39" s="26"/>
      <c r="W39" s="26"/>
      <c r="X39" s="26"/>
      <c r="Y39" s="26"/>
      <c r="Z39" s="26"/>
      <c r="AA39" s="25"/>
      <c r="AB39" s="25"/>
    </row>
    <row r="40" spans="1:29" ht="14.25" x14ac:dyDescent="0.2">
      <c r="F40" s="8"/>
      <c r="G40" s="8"/>
      <c r="H40" s="8"/>
      <c r="I40" s="8"/>
      <c r="J40" s="8"/>
      <c r="K40" s="8"/>
      <c r="L40" s="8"/>
      <c r="M40" s="8"/>
      <c r="N40" s="7" t="s">
        <v>34</v>
      </c>
      <c r="O40" s="9"/>
      <c r="P40" s="9">
        <f>+P37+P39</f>
        <v>0</v>
      </c>
    </row>
    <row r="41" spans="1:29" ht="14.25" x14ac:dyDescent="0.2">
      <c r="F41" s="8"/>
      <c r="G41" s="8"/>
      <c r="H41" s="8"/>
      <c r="I41" s="8"/>
      <c r="J41" s="8"/>
      <c r="K41" s="8"/>
      <c r="L41" s="8"/>
      <c r="M41" s="8"/>
      <c r="N41" s="7" t="s">
        <v>35</v>
      </c>
      <c r="O41" s="9"/>
      <c r="P41" s="9">
        <f>Juni!P43</f>
        <v>1.5</v>
      </c>
    </row>
    <row r="42" spans="1:29" ht="20.25" x14ac:dyDescent="0.3">
      <c r="E42" s="1"/>
      <c r="F42" s="155" t="s">
        <v>42</v>
      </c>
      <c r="G42" s="155"/>
      <c r="H42" s="155"/>
      <c r="I42" s="155"/>
      <c r="J42" s="155"/>
      <c r="K42" s="155"/>
      <c r="L42" s="155"/>
      <c r="M42" s="155"/>
      <c r="N42" s="155"/>
      <c r="O42" s="155"/>
      <c r="P42" s="11"/>
      <c r="Q42" s="6"/>
      <c r="T42" s="26"/>
      <c r="U42" s="26"/>
      <c r="V42" s="26"/>
      <c r="W42" s="26"/>
      <c r="X42" s="26"/>
      <c r="Y42" s="26"/>
      <c r="Z42" s="26"/>
      <c r="AA42" s="26"/>
      <c r="AB42" s="16"/>
      <c r="AC42" s="16"/>
    </row>
    <row r="43" spans="1:29" ht="14.25" x14ac:dyDescent="0.2">
      <c r="F43" s="8"/>
      <c r="G43" s="8"/>
      <c r="H43" s="8"/>
      <c r="I43" s="8"/>
      <c r="J43" s="8"/>
      <c r="K43" s="8"/>
      <c r="L43" s="8"/>
      <c r="M43" s="8"/>
      <c r="N43" s="7" t="s">
        <v>36</v>
      </c>
      <c r="O43" s="9"/>
      <c r="P43" s="9">
        <f>SUM(P40:P42)</f>
        <v>1.5</v>
      </c>
    </row>
    <row r="44" spans="1:29" x14ac:dyDescent="0.2">
      <c r="A44" s="12" t="s">
        <v>21</v>
      </c>
    </row>
    <row r="45" spans="1:29" ht="20.25" x14ac:dyDescent="0.3">
      <c r="A45" s="13" t="s">
        <v>19</v>
      </c>
      <c r="C45" s="5">
        <f>COUNTIF(C7:C36,"F")</f>
        <v>0</v>
      </c>
      <c r="N45" s="7" t="s">
        <v>75</v>
      </c>
      <c r="P45" s="85"/>
      <c r="Q45" s="86" t="s">
        <v>74</v>
      </c>
      <c r="S45" s="27"/>
      <c r="T45" s="26"/>
    </row>
    <row r="46" spans="1:29" ht="20.25" x14ac:dyDescent="0.3">
      <c r="A46" s="13" t="s">
        <v>18</v>
      </c>
      <c r="C46" s="5">
        <f>COUNTIF(C6:C36,"U")</f>
        <v>0</v>
      </c>
      <c r="D46" s="5"/>
      <c r="S46" s="27"/>
      <c r="T46" s="26"/>
    </row>
    <row r="47" spans="1:29" ht="20.25" x14ac:dyDescent="0.3">
      <c r="A47" s="13" t="s">
        <v>17</v>
      </c>
      <c r="C47" s="5">
        <f>COUNTIF(C6:C36,"K")</f>
        <v>0</v>
      </c>
      <c r="D47" s="5"/>
      <c r="N47" s="4"/>
      <c r="S47" s="27"/>
      <c r="T47" s="26"/>
    </row>
    <row r="48" spans="1:29" ht="20.25" x14ac:dyDescent="0.3">
      <c r="A48" s="13" t="s">
        <v>20</v>
      </c>
      <c r="C48" s="5">
        <f>COUNTIF(C6:C36,"ZA")</f>
        <v>0</v>
      </c>
      <c r="D48" s="5"/>
      <c r="P48" s="90"/>
      <c r="Q48" s="91"/>
      <c r="R48" s="92" t="s">
        <v>73</v>
      </c>
      <c r="S48" s="27"/>
      <c r="T48" s="26"/>
    </row>
    <row r="49" spans="1:20" ht="20.25" x14ac:dyDescent="0.3">
      <c r="A49" s="13" t="s">
        <v>45</v>
      </c>
      <c r="C49" s="1">
        <f>Grundeinstellung!J32</f>
        <v>35</v>
      </c>
      <c r="D49" s="5"/>
      <c r="O49" s="89"/>
      <c r="P49" s="15"/>
      <c r="Q49" s="20"/>
      <c r="R49" s="88"/>
      <c r="S49" s="20"/>
      <c r="T49" s="26"/>
    </row>
    <row r="50" spans="1:20" ht="15" x14ac:dyDescent="0.2">
      <c r="A50" s="4" t="s">
        <v>76</v>
      </c>
      <c r="C50" s="87">
        <f>Jänner!P45+Februar!P45+März!P45+April!P45+Mai!P45+Juni!P45+P45</f>
        <v>2</v>
      </c>
      <c r="D50" s="1" t="s">
        <v>74</v>
      </c>
      <c r="N50" s="14"/>
      <c r="O50" s="81"/>
      <c r="P50" s="15"/>
      <c r="Q50" s="20"/>
      <c r="R50" s="88"/>
      <c r="S50" s="27"/>
      <c r="T50" s="20"/>
    </row>
    <row r="51" spans="1:20" ht="15" x14ac:dyDescent="0.2">
      <c r="A51" s="13"/>
      <c r="N51" s="14"/>
      <c r="O51" s="81"/>
      <c r="P51" s="90"/>
      <c r="Q51" s="91"/>
      <c r="R51" s="93" t="s">
        <v>72</v>
      </c>
      <c r="S51" s="20"/>
      <c r="T51" s="28"/>
    </row>
  </sheetData>
  <sheetProtection selectLockedCells="1"/>
  <mergeCells count="7">
    <mergeCell ref="C38:D38"/>
    <mergeCell ref="E38:G38"/>
    <mergeCell ref="F42:O42"/>
    <mergeCell ref="S1:AB1"/>
    <mergeCell ref="S3:W3"/>
    <mergeCell ref="V4:X4"/>
    <mergeCell ref="F37:G37"/>
  </mergeCells>
  <conditionalFormatting sqref="A6:A36">
    <cfRule type="expression" dxfId="116" priority="77" stopIfTrue="1">
      <formula>OR($B6=1,$B6=7)</formula>
    </cfRule>
    <cfRule type="expression" dxfId="115" priority="78" stopIfTrue="1">
      <formula>$C6="F"</formula>
    </cfRule>
  </conditionalFormatting>
  <conditionalFormatting sqref="B6:J36">
    <cfRule type="expression" dxfId="114" priority="4" stopIfTrue="1">
      <formula>OR($B6=1,$B6=7)</formula>
    </cfRule>
    <cfRule type="expression" dxfId="113" priority="5" stopIfTrue="1">
      <formula>$C6="F"</formula>
    </cfRule>
  </conditionalFormatting>
  <conditionalFormatting sqref="G6:J36">
    <cfRule type="expression" dxfId="112" priority="3" stopIfTrue="1">
      <formula>$L6=1</formula>
    </cfRule>
  </conditionalFormatting>
  <conditionalFormatting sqref="J6:J36">
    <cfRule type="expression" dxfId="111" priority="1" stopIfTrue="1">
      <formula>OR($B6=1,$B6=7)</formula>
    </cfRule>
    <cfRule type="expression" dxfId="110" priority="2" stopIfTrue="1">
      <formula>$C6="F"</formula>
    </cfRule>
  </conditionalFormatting>
  <conditionalFormatting sqref="K6">
    <cfRule type="expression" dxfId="109" priority="44" stopIfTrue="1">
      <formula>OR($B6=1,$B6=7)</formula>
    </cfRule>
    <cfRule type="expression" dxfId="108" priority="45" stopIfTrue="1">
      <formula>$C6="F"</formula>
    </cfRule>
  </conditionalFormatting>
  <conditionalFormatting sqref="K6:K36">
    <cfRule type="expression" dxfId="107" priority="27" stopIfTrue="1">
      <formula>OR($B6=1,$B6=7)</formula>
    </cfRule>
    <cfRule type="expression" dxfId="106" priority="28" stopIfTrue="1">
      <formula>$C6="F"</formula>
    </cfRule>
  </conditionalFormatting>
  <conditionalFormatting sqref="K7:K36">
    <cfRule type="expression" dxfId="105" priority="25" stopIfTrue="1">
      <formula>OR($B7=1,$B7=7)</formula>
    </cfRule>
    <cfRule type="expression" dxfId="104" priority="26" stopIfTrue="1">
      <formula>$C7="F"</formula>
    </cfRule>
  </conditionalFormatting>
  <conditionalFormatting sqref="M6:R36">
    <cfRule type="expression" dxfId="103" priority="20" stopIfTrue="1">
      <formula>OR($B6=1,$B6=7)</formula>
    </cfRule>
    <cfRule type="expression" dxfId="102" priority="21" stopIfTrue="1">
      <formula>$C6="F"</formula>
    </cfRule>
  </conditionalFormatting>
  <conditionalFormatting sqref="N6:N36">
    <cfRule type="cellIs" dxfId="101" priority="18" stopIfTrue="1" operator="greaterThan">
      <formula>10</formula>
    </cfRule>
    <cfRule type="cellIs" dxfId="100" priority="19" stopIfTrue="1" operator="equal">
      <formula>10</formula>
    </cfRule>
  </conditionalFormatting>
  <conditionalFormatting sqref="S6:S37">
    <cfRule type="cellIs" dxfId="99" priority="74" stopIfTrue="1" operator="equal">
      <formula>"heute"</formula>
    </cfRule>
  </conditionalFormatting>
  <printOptions horizontalCentered="1" verticalCentered="1"/>
  <pageMargins left="0.78740157480314965" right="0.78740157480314965" top="0.84" bottom="0.83" header="0.51181102362204722" footer="0.51181102362204722"/>
  <pageSetup paperSize="9" scale="77" orientation="portrait" r:id="rId1"/>
  <headerFooter alignWithMargins="0"/>
  <customProperties>
    <customPr name="Version" r:id="rId2"/>
  </customProperties>
  <ignoredErrors>
    <ignoredError sqref="M5:P5 A5:D5 M37:P38 A37:G37 A6:C6 A7:C36 A38:B38 D38:G38 D6:I3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Anleitung</vt:lpstr>
      <vt:lpstr>Grundeinstellung</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vector>
  </TitlesOfParts>
  <Company>Austrian Red Cross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Ina Haberfellner</cp:lastModifiedBy>
  <cp:lastPrinted>2025-06-24T08:27:21Z</cp:lastPrinted>
  <dcterms:created xsi:type="dcterms:W3CDTF">2002-09-13T15:05:33Z</dcterms:created>
  <dcterms:modified xsi:type="dcterms:W3CDTF">2025-06-24T11:00:43Z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1721297863</vt:i4>
  </property>
  <property fmtid="{D5CDD505-2E9C-101B-9397-08002B2CF9AE}" pid="3" name="_EmailSubject">
    <vt:lpwstr>Zeitaufzeichnung-MS-2005.xls</vt:lpwstr>
  </property>
  <property fmtid="{D5CDD505-2E9C-101B-9397-08002B2CF9AE}" pid="4" name="_AuthorEmail">
    <vt:lpwstr>Martin.Stuebinger@roteskreuz.at</vt:lpwstr>
  </property>
  <property fmtid="{D5CDD505-2E9C-101B-9397-08002B2CF9AE}" pid="5" name="_AuthorEmailDisplayName">
    <vt:lpwstr>Stübinger Martin (OeRK)</vt:lpwstr>
  </property>
  <property fmtid="{D5CDD505-2E9C-101B-9397-08002B2CF9AE}" pid="6" name="_PreviousAdHocReviewCycleID">
    <vt:i4>-209022217</vt:i4>
  </property>
  <property fmtid="{D5CDD505-2E9C-101B-9397-08002B2CF9AE}" pid="7" name="_ReviewingToolsShownOnce">
    <vt:lpwstr/>
  </property>
</Properties>
</file>